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HS Info" sheetId="1" r:id="rId4"/>
    <sheet state="visible" name="HWSI Pool" sheetId="2" r:id="rId5"/>
    <sheet state="hidden" name="Copy of HWSI Pool" sheetId="3" r:id="rId6"/>
    <sheet state="visible" name="Group Homes" sheetId="4" r:id="rId7"/>
    <sheet state="visible" name="Other Subsidies" sheetId="5" r:id="rId8"/>
    <sheet state="visible" name="LTH Pool" sheetId="6" r:id="rId9"/>
    <sheet state="visible" name="🔑 Key" sheetId="7" r:id="rId10"/>
    <sheet state="visible" name="Vendor #s" sheetId="8" r:id="rId11"/>
    <sheet state="hidden" name="Copy of HS (ah)"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Click here to highlight the row so you can see what you're working on</t>
      </text>
    </comment>
    <comment authorId="0" ref="D3">
      <text>
        <t xml:space="preserve">Typically this is the vendor number for the site but if a client has moved location they'll take their vendor # with them so it might be different from the site the currently live in. Suprise!</t>
      </text>
    </comment>
    <comment authorId="0" ref="DM5">
      <text>
        <t xml:space="preserve">Didn't receive Subsidy Payment</t>
      </text>
    </comment>
    <comment authorId="0" ref="DU5">
      <text>
        <t xml:space="preserve">Didn't Receive Subsidy Payment</t>
      </text>
    </comment>
    <comment authorId="0" ref="EC5">
      <text>
        <t xml:space="preserve">didn't receive subsidy payment</t>
      </text>
    </comment>
    <comment authorId="0" ref="EK5">
      <text>
        <t xml:space="preserve">didn't receive Subsidy payment</t>
      </text>
    </comment>
    <comment authorId="0" ref="ES5">
      <text>
        <t xml:space="preserve">didn't receive Subsidy payment</t>
      </text>
    </comment>
    <comment authorId="0" ref="EV5">
      <text>
        <t xml:space="preserve">Paid by Checking 0979- on 6/23/25
</t>
      </text>
    </comment>
    <comment authorId="0" ref="N6">
      <text>
        <t xml:space="preserve">Payment was in Dec 29,2023. Insufficient funds in her account. </t>
      </text>
    </comment>
    <comment authorId="0" ref="V6">
      <text>
        <t xml:space="preserve">Insuficient funds</t>
      </text>
    </comment>
    <comment authorId="0" ref="BP6">
      <text>
        <t xml:space="preserve">Received June, July and Aug 2024 on 8/15/24</t>
      </text>
    </comment>
    <comment authorId="0" ref="EK6">
      <text>
        <t xml:space="preserve">no $ received</t>
      </text>
    </comment>
    <comment authorId="0" ref="ES6">
      <text>
        <t xml:space="preserve">No $ rec'd</t>
      </text>
    </comment>
    <comment authorId="0" ref="BX7">
      <text>
        <t xml:space="preserve">received Sept, May and June </t>
      </text>
    </comment>
    <comment authorId="0" ref="CN7">
      <text>
        <t xml:space="preserve">Received July in Nov.
</t>
      </text>
    </comment>
    <comment authorId="0" ref="DU8">
      <text>
        <t xml:space="preserve">Received Feb and March on 3/1/25</t>
      </text>
    </comment>
    <comment authorId="0" ref="EC9">
      <text>
        <t xml:space="preserve">didn't receive subsidy payment</t>
      </text>
    </comment>
    <comment authorId="0" ref="BX10">
      <text>
        <t xml:space="preserve">Received Aug and Sept 2024 on 9/26/2024</t>
      </text>
    </comment>
    <comment authorId="0" ref="BP11">
      <text>
        <t xml:space="preserve">Received June- Aug 2024 on 8/8/24</t>
      </text>
    </comment>
    <comment authorId="0" ref="EC12">
      <text>
        <t xml:space="preserve">Received jan to April 2025 on 4/1/25</t>
      </text>
    </comment>
    <comment authorId="0" ref="B13">
      <text>
        <t xml:space="preserve">Transferred from 26th (1/11/23) to Oakland on 8/13/24.  </t>
      </text>
    </comment>
    <comment authorId="0" ref="T13">
      <text>
        <t xml:space="preserve">Feb and March received in Feb. </t>
      </text>
    </comment>
    <comment authorId="0" ref="AB13">
      <text>
        <t xml:space="preserve">April received in March 29, 2024</t>
      </text>
    </comment>
    <comment authorId="0" ref="BN13">
      <text>
        <t xml:space="preserve">transfered from 26th to oakland
</t>
      </text>
    </comment>
    <comment authorId="0" ref="CV13">
      <text>
        <t xml:space="preserve">HS case closed. County will not pay December. No Subsidy $ received.
</t>
      </text>
    </comment>
    <comment authorId="0" ref="DM13">
      <text>
        <t xml:space="preserve">Received Jan and Feb on 2/1/25</t>
      </text>
    </comment>
    <comment authorId="0" ref="BP14">
      <text>
        <t xml:space="preserve">Receved July and Aug 2024 on 8/22/24</t>
      </text>
    </comment>
    <comment authorId="0" ref="DU15">
      <text>
        <t xml:space="preserve">Received Jan thru March on 3/1/25</t>
      </text>
    </comment>
    <comment authorId="0" ref="EM15">
      <text>
        <t xml:space="preserve">Refund for overpayment 
</t>
      </text>
    </comment>
    <comment authorId="0" ref="BX18">
      <text>
        <t xml:space="preserve">Received Aug and Sept 2024 on 9/27/24</t>
      </text>
    </comment>
    <comment authorId="0" ref="CN18">
      <text>
        <t xml:space="preserve">Received $536 for Oct, Nov and December
</t>
      </text>
    </comment>
    <comment authorId="0" ref="AX19">
      <text>
        <t xml:space="preserve">Transfer from 26th to 11th on 6/3/24</t>
      </text>
    </comment>
    <comment authorId="0" ref="ES19">
      <text>
        <t xml:space="preserve">Received April, May, June on 6/3/25</t>
      </text>
    </comment>
    <comment authorId="0" ref="ES20">
      <text>
        <t xml:space="preserve">Received April, May and June on 6/5/25</t>
      </text>
    </comment>
    <comment authorId="0" ref="ES21">
      <text>
        <t xml:space="preserve">Received May on 6/12/25
</t>
      </text>
    </comment>
    <comment authorId="0" ref="EA22">
      <text>
        <t xml:space="preserve">Moved from Midtown to Oakland on the 24th</t>
      </text>
    </comment>
    <comment authorId="0" ref="ES22">
      <text>
        <t xml:space="preserve">Received May and June on 6/17/25</t>
      </text>
    </comment>
    <comment authorId="0" ref="ES23">
      <text>
        <t xml:space="preserve">rceived May and June on 6/20/25</t>
      </text>
    </comment>
    <comment authorId="0" ref="CD27">
      <text>
        <t xml:space="preserve">5/15/2024</t>
      </text>
    </comment>
    <comment authorId="0" ref="CT27">
      <text>
        <t xml:space="preserve">Ck #1063- Oct- Dec 2024</t>
      </text>
    </comment>
    <comment authorId="0" ref="DC27">
      <text>
        <t xml:space="preserve">Resident Portal-- 979 Dominion</t>
      </text>
    </comment>
    <comment authorId="0" ref="DK27">
      <text>
        <t xml:space="preserve">Resident Portal-- 979 Dominion</t>
      </text>
    </comment>
    <comment authorId="0" ref="DS27">
      <text>
        <t xml:space="preserve">Ck# 1096</t>
      </text>
    </comment>
    <comment authorId="0" ref="EA27">
      <text>
        <t xml:space="preserve">Ck# 1096- Mar &amp; Apr</t>
      </text>
    </comment>
    <comment authorId="0" ref="EI27">
      <text>
        <t xml:space="preserve">Ck #1022</t>
      </text>
    </comment>
    <comment authorId="0" ref="EQ27">
      <text>
        <t xml:space="preserve">Check #1026</t>
      </text>
    </comment>
    <comment authorId="0" ref="EY27">
      <text>
        <t xml:space="preserve">ck 1034</t>
      </text>
    </comment>
    <comment authorId="0" ref="DC28">
      <text>
        <t xml:space="preserve">Ck #1001</t>
      </text>
    </comment>
    <comment authorId="0" ref="DK28">
      <text>
        <t xml:space="preserve">Ck #1003</t>
      </text>
    </comment>
    <comment authorId="0" ref="DS28">
      <text>
        <t xml:space="preserve">Ck 1011</t>
      </text>
    </comment>
    <comment authorId="0" ref="EA28">
      <text>
        <t xml:space="preserve">CK#1018</t>
      </text>
    </comment>
    <comment authorId="0" ref="EI28">
      <text>
        <t xml:space="preserve">Ck #1020</t>
      </text>
    </comment>
    <comment authorId="0" ref="EQ28">
      <text>
        <t xml:space="preserve">Check #1025</t>
      </text>
    </comment>
    <comment authorId="0" ref="EY28">
      <text>
        <t xml:space="preserve">ck 1035</t>
      </text>
    </comment>
    <comment authorId="0" ref="J29">
      <text>
        <t xml:space="preserve">Started lease on 12/15/23</t>
      </text>
    </comment>
    <comment authorId="0" ref="AH29">
      <text>
        <t xml:space="preserve">Ck#1008</t>
      </text>
    </comment>
    <comment authorId="0" ref="AP29">
      <text>
        <t xml:space="preserve">Ck#1008</t>
      </text>
    </comment>
    <comment authorId="0" ref="AZ29">
      <text>
        <t xml:space="preserve">no $ received</t>
      </text>
    </comment>
    <comment authorId="0" ref="BF29">
      <text>
        <t xml:space="preserve">Ck 1016- April &amp; May</t>
      </text>
    </comment>
    <comment authorId="0" ref="BN29">
      <text>
        <t xml:space="preserve">Ck 1016- July &amp; august</t>
      </text>
    </comment>
    <comment authorId="0" ref="BV29">
      <text>
        <t xml:space="preserve">Ck#1057 12/6/24</t>
      </text>
    </comment>
    <comment authorId="0" ref="CD29">
      <text>
        <t xml:space="preserve">Ck#1057 12/6/24</t>
      </text>
    </comment>
    <comment authorId="0" ref="CL29">
      <text>
        <t xml:space="preserve">Ck#1057 12/6/24</t>
      </text>
    </comment>
    <comment authorId="0" ref="CT29">
      <text>
        <t xml:space="preserve">Ck#1057 12/6/24 Sept, Oct Nov December. 2024</t>
      </text>
    </comment>
    <comment authorId="0" ref="DC29">
      <text>
        <t xml:space="preserve">Ck #1002</t>
      </text>
    </comment>
    <comment authorId="0" ref="DK29">
      <text>
        <t xml:space="preserve">Ck# 1004</t>
      </text>
    </comment>
    <comment authorId="0" ref="DS29">
      <text>
        <t xml:space="preserve">Paid June and July 2024 $2112 on ck #1012.  and March '25 on Ck#1013</t>
      </text>
    </comment>
    <comment authorId="0" ref="EA29">
      <text>
        <t xml:space="preserve">Ck#1019</t>
      </text>
    </comment>
    <comment authorId="0" ref="EI29">
      <text>
        <t xml:space="preserve">Melio-0979
Note-  per E'nyla, she had a credit of $206</t>
      </text>
    </comment>
    <comment authorId="0" ref="EY29">
      <text>
        <t xml:space="preserve">Not to pay as he is moving</t>
      </text>
    </comment>
    <comment authorId="0" ref="BV30">
      <text>
        <t xml:space="preserve">Beginning 9/1/2024</t>
      </text>
    </comment>
    <comment authorId="0" ref="CD30">
      <text>
        <t xml:space="preserve">Melio $3852 3/21/25 Oct- Jan</t>
      </text>
    </comment>
    <comment authorId="0" ref="CF30">
      <text>
        <t xml:space="preserve">received 1/6/25</t>
      </text>
    </comment>
    <comment authorId="0" ref="CL30">
      <text>
        <t xml:space="preserve">Melio $3852 3/21/25 Oct- Jan</t>
      </text>
    </comment>
    <comment authorId="0" ref="CN30">
      <text>
        <t xml:space="preserve">received 1/6/225</t>
      </text>
    </comment>
    <comment authorId="0" ref="CT30">
      <text>
        <t xml:space="preserve">Melio $3852 3/21/25 Oct- Jan</t>
      </text>
    </comment>
    <comment authorId="0" ref="CV30">
      <text>
        <t xml:space="preserve">received 1/6/25</t>
      </text>
    </comment>
    <comment authorId="0" ref="DC30">
      <text>
        <t xml:space="preserve">Melio $3852 3/21/25 Oct- Jan</t>
      </text>
    </comment>
    <comment authorId="0" ref="DE30">
      <text>
        <t xml:space="preserve">Receiving 2 payments in error</t>
      </text>
    </comment>
    <comment authorId="0" ref="DK30">
      <text>
        <t xml:space="preserve">paid by Melio on 3/3/2025
</t>
      </text>
    </comment>
    <comment authorId="0" ref="DM30">
      <text>
        <t xml:space="preserve">Refunded Counth $2962 for Dec2024 to Feb 2025. Ck#1005
</t>
      </text>
    </comment>
    <comment authorId="0" ref="DS30">
      <text>
        <t xml:space="preserve">Paid Iftiin $3852 on 3/21/2025- Melio for Shannon Mizzell Oct 2024- Jan 2025
March- Melio pmt 3/3/2025
Feb- Melio pmt 3/3/2025</t>
      </text>
    </comment>
    <comment authorId="0" ref="EA30">
      <text>
        <t xml:space="preserve">Melio</t>
      </text>
    </comment>
    <comment authorId="0" ref="ES30">
      <text>
        <t xml:space="preserve">refunded County $3556 for overpayments on 6/30/25 (March- June) Ck1032
</t>
      </text>
    </comment>
    <comment authorId="0" ref="CT31">
      <text>
        <t xml:space="preserve">Paid $2608 in March  for Dec- Feb by Melio</t>
      </text>
    </comment>
    <comment authorId="0" ref="CV31">
      <text>
        <t xml:space="preserve">received 1/6/25</t>
      </text>
    </comment>
    <comment authorId="0" ref="DC31">
      <text>
        <t xml:space="preserve">Paid $2608 in March  for Dec- Feb by Melio</t>
      </text>
    </comment>
    <comment authorId="0" ref="DK31">
      <text>
        <t xml:space="preserve">Paid $2608 in March  for Dec- Feb by Melio</t>
      </text>
    </comment>
    <comment authorId="0" ref="DS31">
      <text>
        <t xml:space="preserve">March Pd by Melio 03/03/2025
Paid $2608 in March  for Dec- Feb by Melio</t>
      </text>
    </comment>
    <comment authorId="0" ref="EA31">
      <text>
        <t xml:space="preserve">Melio</t>
      </text>
    </comment>
    <comment authorId="0" ref="DK32">
      <text>
        <t xml:space="preserve">Starts lease 2/1/25
paid by Melio on 3/3/2025</t>
      </text>
    </comment>
    <comment authorId="0" ref="DS32">
      <text>
        <t xml:space="preserve">Paid Feb and Mar by Melio on 3/3/2025</t>
      </text>
    </comment>
    <comment authorId="0" ref="DU32">
      <text>
        <t xml:space="preserve">Refunded County on 3/13/25- Ck#1007</t>
      </text>
    </comment>
    <comment authorId="0" ref="EA32">
      <text>
        <t xml:space="preserve">Melio</t>
      </text>
    </comment>
    <comment authorId="0" ref="EY32">
      <text>
        <t xml:space="preserve">Not to pay as he is moving
</t>
      </text>
    </comment>
    <comment authorId="0" ref="DK33">
      <text>
        <t xml:space="preserve">Lease starts 2/1/25
paid by Melio on 3/3/2025</t>
      </text>
    </comment>
    <comment authorId="0" ref="DM33">
      <text>
        <t xml:space="preserve">Refunded County on 2/28/25 for January 2025 payment $895. check #1007</t>
      </text>
    </comment>
    <comment authorId="0" ref="DS33">
      <text>
        <t xml:space="preserve">Paid Feb and Mar by Melio on 3/3/2025</t>
      </text>
    </comment>
    <comment authorId="0" ref="EA33">
      <text>
        <t xml:space="preserve">Melio</t>
      </text>
    </comment>
    <comment authorId="0" ref="DK34">
      <text>
        <t xml:space="preserve">Lease starts 2/1/25
paid by Melio on 3/3/2025</t>
      </text>
    </comment>
    <comment authorId="0" ref="DS34">
      <text>
        <t xml:space="preserve">Paid Feb and Mar by Melio on 3/3/2025</t>
      </text>
    </comment>
    <comment authorId="0" ref="EA34">
      <text>
        <t xml:space="preserve">Melio</t>
      </text>
    </comment>
    <comment authorId="0" ref="DK35">
      <text>
        <t xml:space="preserve">Beginning 2/1/25
paid by Melio on 3/3/2025</t>
      </text>
    </comment>
    <comment authorId="0" ref="DS35">
      <text>
        <t xml:space="preserve">Paid Feb and Mar by Melio on 3/3/2025</t>
      </text>
    </comment>
    <comment authorId="0" ref="EA35">
      <text>
        <t xml:space="preserve">Melio</t>
      </text>
    </comment>
    <comment authorId="0" ref="CL36">
      <text>
        <t xml:space="preserve">Started lease on 11/11/2024
Ck#1008- 3/2/25</t>
      </text>
    </comment>
    <comment authorId="0" ref="CT36">
      <text>
        <t xml:space="preserve">Ck#1008- 3/2/25</t>
      </text>
    </comment>
    <comment authorId="0" ref="DC36">
      <text>
        <t xml:space="preserve">Ck#1008- 3/2/25
Jan on Check #1014-</t>
      </text>
    </comment>
    <comment authorId="0" ref="DE36">
      <text>
        <t xml:space="preserve">Received on 3/5/25</t>
      </text>
    </comment>
    <comment authorId="0" ref="DK36">
      <text>
        <t xml:space="preserve">CK#1008</t>
      </text>
    </comment>
    <comment authorId="0" ref="DS36">
      <text>
        <t xml:space="preserve">Paid $3348 for Nov, Dec &amp; Jan on Check #1008.   &amp; March on CK#1009 &amp; FEb  2025 on Ck#1014</t>
      </text>
    </comment>
    <comment authorId="0" ref="EA36">
      <text>
        <t xml:space="preserve">Ch#1017</t>
      </text>
    </comment>
    <comment authorId="0" ref="EI36">
      <text>
        <t xml:space="preserve">Ck#1021</t>
      </text>
    </comment>
    <comment authorId="0" ref="EQ36">
      <text>
        <t xml:space="preserve">Check #1028</t>
      </text>
    </comment>
    <comment authorId="0" ref="EY36">
      <text>
        <t xml:space="preserve">Ck1037</t>
      </text>
    </comment>
    <comment authorId="0" ref="AX37">
      <text>
        <t xml:space="preserve">No lease. </t>
      </text>
    </comment>
    <comment authorId="0" ref="AZ37">
      <text>
        <t xml:space="preserve">Vendor stayed ICS but this is slated for Scattered Site- Maryland Ave</t>
      </text>
    </comment>
    <comment authorId="0" ref="BF37">
      <text>
        <t xml:space="preserve">No lease. </t>
      </text>
    </comment>
    <comment authorId="0" ref="BN37">
      <text>
        <t xml:space="preserve">No lease. </t>
      </text>
    </comment>
    <comment authorId="0" ref="BV37">
      <text>
        <t xml:space="preserve">No lease. </t>
      </text>
    </comment>
    <comment authorId="0" ref="CD37">
      <text>
        <t xml:space="preserve">No lease. </t>
      </text>
    </comment>
    <comment authorId="0" ref="CL37">
      <text>
        <t xml:space="preserve">No lease. </t>
      </text>
    </comment>
    <comment authorId="0" ref="CT37">
      <text>
        <t xml:space="preserve">No lease. </t>
      </text>
    </comment>
    <comment authorId="0" ref="DC37">
      <text>
        <t xml:space="preserve">Started lease on 1/15/2025 Ck#1015</t>
      </text>
    </comment>
    <comment authorId="0" ref="DE37">
      <text>
        <t xml:space="preserve">No $ rec'd</t>
      </text>
    </comment>
    <comment authorId="0" ref="DK37">
      <text>
        <t xml:space="preserve">Paid Jan and Feb on 2/28/25 Ck#1015 </t>
      </text>
    </comment>
    <comment authorId="0" ref="DM37">
      <text>
        <t xml:space="preserve">Ck 1016</t>
      </text>
    </comment>
    <comment authorId="0" ref="DS37">
      <text>
        <t xml:space="preserve">Ck 1016</t>
      </text>
    </comment>
    <comment authorId="0" ref="DU37">
      <text>
        <t xml:space="preserve">No $ rec'd</t>
      </text>
    </comment>
    <comment authorId="0" ref="EA37">
      <text>
        <t xml:space="preserve">No payment made April</t>
      </text>
    </comment>
    <comment authorId="0" ref="EC37">
      <text>
        <t xml:space="preserve">No $ rec'd</t>
      </text>
    </comment>
    <comment authorId="0" ref="EQ37">
      <text>
        <t xml:space="preserve">ck 1027 for May &amp; Ck 1027 plus $30late fee for June ck #1031</t>
      </text>
    </comment>
    <comment authorId="0" ref="EY37">
      <text>
        <t xml:space="preserve">Ck 1036</t>
      </text>
    </comment>
    <comment authorId="0" ref="B41">
      <text>
        <t xml:space="preserve">Ended may 25</t>
      </text>
    </comment>
    <comment authorId="0" ref="CN41">
      <text>
        <t xml:space="preserve">No $ received</t>
      </text>
    </comment>
    <comment authorId="0" ref="CT41">
      <text>
        <t xml:space="preserve">Moved out on 12/4/2024</t>
      </text>
    </comment>
    <comment authorId="0" ref="EK41">
      <text>
        <t xml:space="preserve">Spoke to Housing Support. Even after multiple attempts from us to stop subsidy payments, they keep on sending them. They stated they will review and send us a formal letter to return the housing support money.</t>
      </text>
    </comment>
    <comment authorId="0" ref="B42">
      <text>
        <t xml:space="preserve">ended April 25. Client Deceased
</t>
      </text>
    </comment>
    <comment authorId="0" ref="BX42">
      <text>
        <t xml:space="preserve">Received Aug and Sept 2024 on 9/24/24</t>
      </text>
    </comment>
    <comment authorId="0" ref="EA42">
      <text>
        <t xml:space="preserve">The official move out was 4/11/25 as it was still occupied by his father upon his death.
</t>
      </text>
    </comment>
    <comment authorId="0" ref="EC42">
      <text>
        <t xml:space="preserve">Refunded to County on 4/24/25 Ck#1004 for April 2025
</t>
      </text>
    </comment>
    <comment authorId="0" ref="B44">
      <text>
        <t xml:space="preserve">last payment Jan 25. HS ended Dec 24</t>
      </text>
    </comment>
    <comment authorId="0" ref="B45">
      <text>
        <t xml:space="preserve">ended feb 24</t>
      </text>
    </comment>
    <comment authorId="0" ref="AJ45">
      <text>
        <t xml:space="preserve">Refunded County $255 Ck#5577 4/1/24
</t>
      </text>
    </comment>
    <comment authorId="0" ref="B46">
      <text>
        <t xml:space="preserve">ended May 24
Note: Contacted County to return money received</t>
      </text>
    </comment>
    <comment authorId="0" ref="AR46">
      <text>
        <t xml:space="preserve">He moved out on 5/1. I created a check to give the county back it's monthly money for May $1060 Ck#1002 and it was returned to us unchashed. </t>
      </text>
    </comment>
    <comment authorId="0" ref="AZ46">
      <text>
        <t xml:space="preserve">Check voided and returned to County- 9/11/24</t>
      </text>
    </comment>
    <comment authorId="0" ref="BX46">
      <text>
        <t xml:space="preserve">Hennepin Cty refund $1060 9/11/24 ck #1002</t>
      </text>
    </comment>
    <comment authorId="0" ref="B47">
      <text>
        <t xml:space="preserve">Moved out from ICS  May 24
</t>
      </text>
    </comment>
    <comment authorId="0" ref="AL47">
      <text>
        <t xml:space="preserve">MF</t>
      </text>
    </comment>
    <comment authorId="0" ref="CL48">
      <text>
        <t xml:space="preserve">Paid to AEON for Nyachang- Melio 10/30/2024 Sept to Nov 2024</t>
      </text>
    </comment>
    <comment authorId="0" ref="CT48">
      <text>
        <t xml:space="preserve">paid in Jan- Melio</t>
      </text>
    </comment>
    <comment authorId="0" ref="DC48">
      <text>
        <t xml:space="preserve">Paid by Melio 1/27/25 &amp; 1/2/25</t>
      </text>
    </comment>
    <comment authorId="0" ref="ES48">
      <text>
        <t xml:space="preserve">Refunded county on 6/23/25 $1220 ck 1033</t>
      </text>
    </comment>
    <comment authorId="0" ref="DU49">
      <text>
        <t xml:space="preserve">Received Jan to March on 3/5/25</t>
      </text>
    </comment>
    <comment authorId="0" ref="ES49">
      <text>
        <t xml:space="preserve">Refunded County $6100 for Jan through May 2025.Ck.#1030. Waiting on a new claim number for June's payment.</t>
      </text>
    </comment>
    <comment authorId="0" ref="CN50">
      <text>
        <t xml:space="preserve">Received Nov and Dec 2024 on 11/29/24</t>
      </text>
    </comment>
    <comment authorId="0" ref="DE50">
      <text>
        <t xml:space="preserve">no $</t>
      </text>
    </comment>
    <comment authorId="0" ref="DM50">
      <text>
        <t xml:space="preserve">no $</t>
      </text>
    </comment>
    <comment authorId="0" ref="DU50">
      <text>
        <t xml:space="preserve">no $</t>
      </text>
    </comment>
    <comment authorId="0" ref="EC50">
      <text>
        <t xml:space="preserve">no $</t>
      </text>
    </comment>
    <comment authorId="0" ref="EK50">
      <text>
        <t xml:space="preserve">no $</t>
      </text>
    </comment>
    <comment authorId="0" ref="C51">
      <text>
        <t xml:space="preserve">transfered to BLF, non HSWI site</t>
      </text>
    </comment>
    <comment authorId="0" ref="ES51">
      <text>
        <t xml:space="preserve">Received May on 6/18/25</t>
      </text>
    </comment>
    <comment authorId="0" ref="B52">
      <text>
        <t xml:space="preserve">she lived in MBC but the vendor is 26th.
</t>
      </text>
    </comment>
    <comment authorId="0" ref="J52">
      <text>
        <t xml:space="preserve">SHOULD BE CRS BUT THE VENDOR IS ICS HSWI.</t>
      </text>
    </comment>
    <comment authorId="0" ref="B53">
      <text>
        <t xml:space="preserve">Started in Midtown, transfered to CRS and moved out. The $ came in to HSWI Vendor #
</t>
      </text>
    </comment>
    <comment authorId="0" ref="BX53">
      <text>
        <t xml:space="preserve">Returned to County $402 on 9/26/24 Ck. 1001
Applied to CRS but the vendor was Midtown's.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Click here to highlight the row so you can see what you're working on</t>
      </text>
    </comment>
    <comment authorId="0" ref="D3">
      <text>
        <t xml:space="preserve">Typically this is the vendor number for the site but if a client has moved location they'll take their vendor # with them so it might be different from the site the currently live in. Suprise!</t>
      </text>
    </comment>
    <comment authorId="0" ref="DO5">
      <text>
        <t xml:space="preserve">Didn't receive Subsidy Payment</t>
      </text>
    </comment>
    <comment authorId="0" ref="DW5">
      <text>
        <t xml:space="preserve">Didn't Receive Subsidy Payment</t>
      </text>
    </comment>
    <comment authorId="0" ref="EE5">
      <text>
        <t xml:space="preserve">didn't receive subsidy payment</t>
      </text>
    </comment>
    <comment authorId="0" ref="EM5">
      <text>
        <t xml:space="preserve">didn't receive Subsidy payment</t>
      </text>
    </comment>
    <comment authorId="0" ref="EU5">
      <text>
        <t xml:space="preserve">didn't receive Subsidy payment</t>
      </text>
    </comment>
    <comment authorId="0" ref="EW5">
      <text>
        <t xml:space="preserve">Paid by Checking 0979- on 6/23/25
</t>
      </text>
    </comment>
    <comment authorId="0" ref="H6">
      <text>
        <t xml:space="preserve">Check on this client - hasn't received a payment for May, June. Is there an issue here?</t>
      </text>
    </comment>
    <comment authorId="0" ref="BQ6">
      <text>
        <t xml:space="preserve">Received June, July and Aug 2024 on 8/15/24</t>
      </text>
    </comment>
    <comment authorId="0" ref="EM6">
      <text>
        <t xml:space="preserve">no $ received</t>
      </text>
    </comment>
    <comment authorId="0" ref="EU6">
      <text>
        <t xml:space="preserve">No $ rec'd</t>
      </text>
    </comment>
    <comment authorId="0" ref="BA7">
      <text>
        <t xml:space="preserve">Received May and June 2024 on 9/17/2024</t>
      </text>
    </comment>
    <comment authorId="0" ref="DW8">
      <text>
        <t xml:space="preserve">Received Feb and March on 3/1/25</t>
      </text>
    </comment>
    <comment authorId="0" ref="EE9">
      <text>
        <t xml:space="preserve">didn't receive subsidy payment</t>
      </text>
    </comment>
    <comment authorId="0" ref="BY10">
      <text>
        <t xml:space="preserve">Received Aug and Sept 2024 on 9/26/2024</t>
      </text>
    </comment>
    <comment authorId="0" ref="BQ11">
      <text>
        <t xml:space="preserve">Received June- Aug 2024 on 8/8/24</t>
      </text>
    </comment>
    <comment authorId="0" ref="EE12">
      <text>
        <t xml:space="preserve">Received jan to April 2025 on 4/1/25</t>
      </text>
    </comment>
    <comment authorId="0" ref="B13">
      <text>
        <t xml:space="preserve">Transferred from 26th (1/11/23) to Oakland on 8/13/24.  </t>
      </text>
    </comment>
    <comment authorId="0" ref="CW13">
      <text>
        <t xml:space="preserve">HS case closed. County will not pay December. No Subsidy $ received.
</t>
      </text>
    </comment>
    <comment authorId="0" ref="DO13">
      <text>
        <t xml:space="preserve">Received Jan and Feb on 2/1/25</t>
      </text>
    </comment>
    <comment authorId="0" ref="BQ14">
      <text>
        <t xml:space="preserve">Receved July and Aug 2024 on 8/22/24</t>
      </text>
    </comment>
    <comment authorId="0" ref="DW15">
      <text>
        <t xml:space="preserve">Received Jan thru March on 3/1/25</t>
      </text>
    </comment>
    <comment authorId="0" ref="BY18">
      <text>
        <t xml:space="preserve">Received Aug and Sept 2024 on 9/27/24</t>
      </text>
    </comment>
    <comment authorId="0" ref="EM21">
      <text>
        <t xml:space="preserve">Received May on 6/12/2025</t>
      </text>
    </comment>
    <comment authorId="0" ref="CD27">
      <text>
        <t xml:space="preserve">5/15/20240 Lease $1324, garage $125, Storage $25</t>
      </text>
    </comment>
    <comment authorId="0" ref="CU27">
      <text>
        <t xml:space="preserve">Ck #1063- Oct- Dec 2024</t>
      </text>
    </comment>
    <comment authorId="0" ref="DD27">
      <text>
        <t xml:space="preserve">Paid via Resident Portal-- 979 Dominion</t>
      </text>
    </comment>
    <comment authorId="0" ref="DM27">
      <text>
        <t xml:space="preserve">Resident Portal-- 979 Dominion</t>
      </text>
    </comment>
    <comment authorId="0" ref="DU27">
      <text>
        <t xml:space="preserve">Ck# 1096</t>
      </text>
    </comment>
    <comment authorId="0" ref="EC27">
      <text>
        <t xml:space="preserve">Ck# 1096</t>
      </text>
    </comment>
    <comment authorId="0" ref="EK27">
      <text>
        <t xml:space="preserve">Ck #1022</t>
      </text>
    </comment>
    <comment authorId="0" ref="ES27">
      <text>
        <t xml:space="preserve">Check #1026</t>
      </text>
    </comment>
    <comment authorId="0" ref="DC28">
      <text>
        <t xml:space="preserve">Start 6/29/2024 Rent $1398, Utility (water, Sewer) $30, Admin Fee Utilty $5.00, Trash $15</t>
      </text>
    </comment>
    <comment authorId="0" ref="DD28">
      <text>
        <t xml:space="preserve">Ck #1001</t>
      </text>
    </comment>
    <comment authorId="0" ref="DM28">
      <text>
        <t xml:space="preserve">Ck #1003</t>
      </text>
    </comment>
    <comment authorId="0" ref="DU28">
      <text>
        <t xml:space="preserve">Ck 1011</t>
      </text>
    </comment>
    <comment authorId="0" ref="EC28">
      <text>
        <t xml:space="preserve">CK#1018</t>
      </text>
    </comment>
    <comment authorId="0" ref="EK28">
      <text>
        <t xml:space="preserve">Ck #1020</t>
      </text>
    </comment>
    <comment authorId="0" ref="ES28">
      <text>
        <t xml:space="preserve">Check #1025</t>
      </text>
    </comment>
    <comment authorId="0" ref="AJ29">
      <text>
        <t xml:space="preserve">Ck#1008</t>
      </text>
    </comment>
    <comment authorId="0" ref="AQ29">
      <text>
        <t xml:space="preserve">Ck#1008</t>
      </text>
    </comment>
    <comment authorId="0" ref="BA29">
      <text>
        <t xml:space="preserve">no $ received</t>
      </text>
    </comment>
    <comment authorId="0" ref="BG29">
      <text>
        <t xml:space="preserve">Ck 1016</t>
      </text>
    </comment>
    <comment authorId="0" ref="BO29">
      <text>
        <t xml:space="preserve">Ck 1016</t>
      </text>
    </comment>
    <comment authorId="0" ref="BV29">
      <text>
        <t xml:space="preserve">Started lease on 12/15/2023</t>
      </text>
    </comment>
    <comment authorId="0" ref="BW29">
      <text>
        <t xml:space="preserve">Ck#1057 12/6/24</t>
      </text>
    </comment>
    <comment authorId="0" ref="CE29">
      <text>
        <t xml:space="preserve">Ck#1057 12/6/24</t>
      </text>
    </comment>
    <comment authorId="0" ref="CM29">
      <text>
        <t xml:space="preserve">Ck#1057 12/6/24</t>
      </text>
    </comment>
    <comment authorId="0" ref="CU29">
      <text>
        <t xml:space="preserve">Ck#1057 12/6/24</t>
      </text>
    </comment>
    <comment authorId="0" ref="DD29">
      <text>
        <t xml:space="preserve">Ck #1002</t>
      </text>
    </comment>
    <comment authorId="0" ref="DM29">
      <text>
        <t xml:space="preserve">Ck# 1004</t>
      </text>
    </comment>
    <comment authorId="0" ref="DU29">
      <text>
        <t xml:space="preserve">Paid June and July 2024 $2112 on ck #1012.  and March '25 on Ck#1013</t>
      </text>
    </comment>
    <comment authorId="0" ref="EC29">
      <text>
        <t xml:space="preserve">Ck#1019</t>
      </text>
    </comment>
    <comment authorId="0" ref="EK29">
      <text>
        <t xml:space="preserve">Melio-0979
Note-  per E'nyla, she had a credit of $206
</t>
      </text>
    </comment>
    <comment authorId="0" ref="ES29">
      <text>
        <t xml:space="preserve">Melio-0979</t>
      </text>
    </comment>
    <comment authorId="0" ref="BV30">
      <text>
        <t xml:space="preserve">Beginning 9/1/2024</t>
      </text>
    </comment>
    <comment authorId="0" ref="CD30">
      <text>
        <t xml:space="preserve">Beginning 9/1/2024</t>
      </text>
    </comment>
    <comment authorId="0" ref="CE30">
      <text>
        <t xml:space="preserve">Melio $3852 3/21/25 Oct- Jan</t>
      </text>
    </comment>
    <comment authorId="0" ref="CG30">
      <text>
        <t xml:space="preserve">received 1/6/25</t>
      </text>
    </comment>
    <comment authorId="0" ref="CM30">
      <text>
        <t xml:space="preserve">Melio $3852 3/21/25 Oct- Jan</t>
      </text>
    </comment>
    <comment authorId="0" ref="CO30">
      <text>
        <t xml:space="preserve">received 1/6/225</t>
      </text>
    </comment>
    <comment authorId="0" ref="CU30">
      <text>
        <t xml:space="preserve">Melio $3852 3/21/25 Oct- Jan</t>
      </text>
    </comment>
    <comment authorId="0" ref="CW30">
      <text>
        <t xml:space="preserve">received 1/6/25</t>
      </text>
    </comment>
    <comment authorId="0" ref="DD30">
      <text>
        <t xml:space="preserve">Melio $3852 3/21/25 Oct- Jan</t>
      </text>
    </comment>
    <comment authorId="0" ref="DF30">
      <text>
        <t xml:space="preserve">Receiving 2 payments in error</t>
      </text>
    </comment>
    <comment authorId="0" ref="DL30">
      <text>
        <t xml:space="preserve">Starts 2/1/25</t>
      </text>
    </comment>
    <comment authorId="0" ref="DM30">
      <text>
        <t xml:space="preserve">paid by Melio on 3/3/2025</t>
      </text>
    </comment>
    <comment authorId="0" ref="DO30">
      <text>
        <t xml:space="preserve">Refunded Counth $2962 for Dec2024 to Feb 2025. Ck#1005
</t>
      </text>
    </comment>
    <comment authorId="0" ref="DU30">
      <text>
        <t xml:space="preserve">Paid Iftiin $3852 on 3/21/2025- Melio for Shannon Mizzell Oct 2024- Jan 2025
March- Melio pmt 3/3/2025
Feb- Melio pmt 3/3/2025</t>
      </text>
    </comment>
    <comment authorId="0" ref="EU30">
      <text>
        <t xml:space="preserve">waiting on a new letter to reimburse March to present
</t>
      </text>
    </comment>
    <comment authorId="0" ref="CU31">
      <text>
        <t xml:space="preserve">Paid $2608 in March  for Dec- Feb by Melio
</t>
      </text>
    </comment>
    <comment authorId="0" ref="CW31">
      <text>
        <t xml:space="preserve">received 1/6/25</t>
      </text>
    </comment>
    <comment authorId="0" ref="DD31">
      <text>
        <t xml:space="preserve">Paid $2608 in March  for Dec- Feb by Melio
</t>
      </text>
    </comment>
    <comment authorId="0" ref="DL31">
      <text>
        <t xml:space="preserve">Starting 2/1/25</t>
      </text>
    </comment>
    <comment authorId="0" ref="DM31">
      <text>
        <t xml:space="preserve">Paid in March 2025</t>
      </text>
    </comment>
    <comment authorId="0" ref="DU31">
      <text>
        <t xml:space="preserve">March Pd by Melio 03/03/2025
Paid $2608 in March  for Dec- Feb by Melio</t>
      </text>
    </comment>
    <comment authorId="0" ref="DL32">
      <text>
        <t xml:space="preserve">Starts lease 2/1/25</t>
      </text>
    </comment>
    <comment authorId="0" ref="DM32">
      <text>
        <t xml:space="preserve">paid by Melio on Mar 3, 2025</t>
      </text>
    </comment>
    <comment authorId="0" ref="DU32">
      <text>
        <t xml:space="preserve">Two Payments on Mar 3, 2025 Melio for Feb and Mar 2025</t>
      </text>
    </comment>
    <comment authorId="0" ref="DW32">
      <text>
        <t xml:space="preserve">Refunded County on 3/13/25- Ck#1007</t>
      </text>
    </comment>
    <comment authorId="0" ref="DL33">
      <text>
        <t xml:space="preserve">Lease starts 2/1/25</t>
      </text>
    </comment>
    <comment authorId="0" ref="DM33">
      <text>
        <t xml:space="preserve">paid by Melio on 3/3/2025</t>
      </text>
    </comment>
    <comment authorId="0" ref="DO33">
      <text>
        <t xml:space="preserve">Refunded County on 2/28/25 for January 2025 payment $895. check #1007</t>
      </text>
    </comment>
    <comment authorId="0" ref="DU33">
      <text>
        <t xml:space="preserve">Paid Feb and Mar by Melio on 3/3/2025</t>
      </text>
    </comment>
    <comment authorId="0" ref="DL34">
      <text>
        <t xml:space="preserve">Lease starts 2/1/25</t>
      </text>
    </comment>
    <comment authorId="0" ref="DM34">
      <text>
        <t xml:space="preserve">paid by Melio on 3/3/2025</t>
      </text>
    </comment>
    <comment authorId="0" ref="DU34">
      <text>
        <t xml:space="preserve">Paid Feb and Mar by Melio on 3/3/2025</t>
      </text>
    </comment>
    <comment authorId="0" ref="DL35">
      <text>
        <t xml:space="preserve">Beginning 2/1/25</t>
      </text>
    </comment>
    <comment authorId="0" ref="DM35">
      <text>
        <t xml:space="preserve">paid by Melio on 3/3/2025</t>
      </text>
    </comment>
    <comment authorId="0" ref="DU35">
      <text>
        <t xml:space="preserve">Paid Feb and Mar by Melio on 3/3/2025</t>
      </text>
    </comment>
    <comment authorId="0" ref="CL36">
      <text>
        <t xml:space="preserve">Started lease on 11/11/2024
</t>
      </text>
    </comment>
    <comment authorId="0" ref="CM36">
      <text>
        <t xml:space="preserve">Ck#1008- 3/2/25</t>
      </text>
    </comment>
    <comment authorId="0" ref="CU36">
      <text>
        <t xml:space="preserve">Ck#1008- 3/2/25</t>
      </text>
    </comment>
    <comment authorId="0" ref="DD36">
      <text>
        <t xml:space="preserve">Ck#1008- 3/2/25
Jan on Check #1014-</t>
      </text>
    </comment>
    <comment authorId="0" ref="DF36">
      <text>
        <t xml:space="preserve">Received on 3/5/25</t>
      </text>
    </comment>
    <comment authorId="0" ref="DM36">
      <text>
        <t xml:space="preserve">CK#1008</t>
      </text>
    </comment>
    <comment authorId="0" ref="DU36">
      <text>
        <t xml:space="preserve">Paid $3348 for Nov, Dec &amp; Jan on Check #1008.   &amp; March on CK#1009 &amp; FEb  2025 on Ck#1014</t>
      </text>
    </comment>
    <comment authorId="0" ref="EC36">
      <text>
        <t xml:space="preserve">Ch#1017</t>
      </text>
    </comment>
    <comment authorId="0" ref="EK36">
      <text>
        <t xml:space="preserve">Ck#1021</t>
      </text>
    </comment>
    <comment authorId="0" ref="ES36">
      <text>
        <t xml:space="preserve">Check #1028</t>
      </text>
    </comment>
    <comment authorId="0" ref="AX37">
      <text>
        <t xml:space="preserve">No lease. </t>
      </text>
    </comment>
    <comment authorId="0" ref="BA37">
      <text>
        <t xml:space="preserve">Vendor stayed ICS but this is slated for Scattered Site- Maryland Ave</t>
      </text>
    </comment>
    <comment authorId="0" ref="BF37">
      <text>
        <t xml:space="preserve">No lease. </t>
      </text>
    </comment>
    <comment authorId="0" ref="BN37">
      <text>
        <t xml:space="preserve">No lease. </t>
      </text>
    </comment>
    <comment authorId="0" ref="BV37">
      <text>
        <t xml:space="preserve">No lease. </t>
      </text>
    </comment>
    <comment authorId="0" ref="CD37">
      <text>
        <t xml:space="preserve">No lease. </t>
      </text>
    </comment>
    <comment authorId="0" ref="CL37">
      <text>
        <t xml:space="preserve">No lease. </t>
      </text>
    </comment>
    <comment authorId="0" ref="CT37">
      <text>
        <t xml:space="preserve">No lease. </t>
      </text>
    </comment>
    <comment authorId="0" ref="DC37">
      <text>
        <t xml:space="preserve">Started lease on 1/15/2025</t>
      </text>
    </comment>
    <comment authorId="0" ref="DD37">
      <text>
        <t xml:space="preserve">Ck#1015</t>
      </text>
    </comment>
    <comment authorId="0" ref="DF37">
      <text>
        <t xml:space="preserve">No $ rec'd</t>
      </text>
    </comment>
    <comment authorId="0" ref="DM37">
      <text>
        <t xml:space="preserve">Paid Jan and Feb on 2/28/25 Ck#1015 
</t>
      </text>
    </comment>
    <comment authorId="0" ref="DO37">
      <text>
        <t xml:space="preserve">No $ rec'd</t>
      </text>
    </comment>
    <comment authorId="0" ref="DU37">
      <text>
        <t xml:space="preserve">Ck #1016
</t>
      </text>
    </comment>
    <comment authorId="0" ref="DW37">
      <text>
        <t xml:space="preserve">No $ rec'd</t>
      </text>
    </comment>
    <comment authorId="0" ref="EC37">
      <text>
        <t xml:space="preserve">No payment made April</t>
      </text>
    </comment>
    <comment authorId="0" ref="EE37">
      <text>
        <t xml:space="preserve">No $ rec'd</t>
      </text>
    </comment>
    <comment authorId="0" ref="ES37">
      <text>
        <t xml:space="preserve">ck 1027 for May &amp; Ck 1027for June plus $30late fee for June ck #1031
</t>
      </text>
    </comment>
    <comment authorId="0" ref="B41">
      <text>
        <t xml:space="preserve">Ended may 25</t>
      </text>
    </comment>
    <comment authorId="0" ref="CO41">
      <text>
        <t xml:space="preserve">No $ received</t>
      </text>
    </comment>
    <comment authorId="0" ref="EM41">
      <text>
        <t xml:space="preserve">Spoke to Housing Support. Even after multiple attempts from us to stop subsidy payments, they keep on sending them. They stated they will review and send us a formal letter to return the housing support money.</t>
      </text>
    </comment>
    <comment authorId="0" ref="B42">
      <text>
        <t xml:space="preserve">ended April 25. Client Deceased
</t>
      </text>
    </comment>
    <comment authorId="0" ref="BY42">
      <text>
        <t xml:space="preserve">Received Aug and Sept 2024 on 9/24/24</t>
      </text>
    </comment>
    <comment authorId="0" ref="EB42">
      <text>
        <t xml:space="preserve">The official move out was 4/11/25 as it was still occupied by his father upon his death.
</t>
      </text>
    </comment>
    <comment authorId="0" ref="EE42">
      <text>
        <t xml:space="preserve">Refunded to County on 4/24/25 Ck#1004 for April 2025
</t>
      </text>
    </comment>
    <comment authorId="0" ref="B44">
      <text>
        <t xml:space="preserve">last payment Jan 25. HS ended Dec 24</t>
      </text>
    </comment>
    <comment authorId="0" ref="B45">
      <text>
        <t xml:space="preserve">ended feb 24</t>
      </text>
    </comment>
    <comment authorId="0" ref="AK45">
      <text>
        <t xml:space="preserve">Refunded County $255 Ck#5577 4/1/24
</t>
      </text>
    </comment>
    <comment authorId="0" ref="B46">
      <text>
        <t xml:space="preserve">ended May 24
Note: Contacted County to return money received</t>
      </text>
    </comment>
    <comment authorId="0" ref="AS46">
      <text>
        <t xml:space="preserve">He moved out on 5/1. I created a check to give the county back it's monthly money for May $1060 Ck#1002 and it was returned to us unchashed. </t>
      </text>
    </comment>
    <comment authorId="0" ref="BA46">
      <text>
        <t xml:space="preserve">Check voided and returned to County- 9/11/24</t>
      </text>
    </comment>
    <comment authorId="0" ref="BY46">
      <text>
        <t xml:space="preserve">Hennepin Cty refund $1060 9/11/24 ck #1002</t>
      </text>
    </comment>
    <comment authorId="0" ref="B47">
      <text>
        <t xml:space="preserve">Moved out from ICS  May 24
</t>
      </text>
    </comment>
    <comment authorId="0" ref="B48">
      <text>
        <t xml:space="preserve">being discharged at end of May</t>
      </text>
    </comment>
    <comment authorId="0" ref="CM48">
      <text>
        <t xml:space="preserve">Paid to AEON for Nyachang- Melio 10/30/2024</t>
      </text>
    </comment>
    <comment authorId="0" ref="CU48">
      <text>
        <t xml:space="preserve">paid in Jan- Melio</t>
      </text>
    </comment>
    <comment authorId="0" ref="DD48">
      <text>
        <t xml:space="preserve">Paid by Melio 1/27/25 &amp; 1/2/25</t>
      </text>
    </comment>
    <comment authorId="0" ref="EU48">
      <text>
        <t xml:space="preserve">Refunded county on 6/23/25 $1220 ck 1033</t>
      </text>
    </comment>
    <comment authorId="0" ref="DW49">
      <text>
        <t xml:space="preserve">Received Jan to March on 3/5/25</t>
      </text>
    </comment>
    <comment authorId="0" ref="EU49">
      <text>
        <t xml:space="preserve">Refunded County $6100 for Jan through May 2025.Ck.#1030. Waiting on a new claim number for June's payment.</t>
      </text>
    </comment>
    <comment authorId="0" ref="H50">
      <text>
        <t xml:space="preserve">There hasn't been a payment since Dec 2024 - What's going on with this client?</t>
      </text>
    </comment>
    <comment authorId="0" ref="CO50">
      <text>
        <t xml:space="preserve">Received Nov and Dec 2024 on 11/29/24</t>
      </text>
    </comment>
    <comment authorId="0" ref="CW50">
      <text>
        <t xml:space="preserve">Received Nov and Dec 2024 on 11/29/24</t>
      </text>
    </comment>
    <comment authorId="0" ref="DF50">
      <text>
        <t xml:space="preserve">no $</t>
      </text>
    </comment>
    <comment authorId="0" ref="DO50">
      <text>
        <t xml:space="preserve">no $</t>
      </text>
    </comment>
    <comment authorId="0" ref="DW50">
      <text>
        <t xml:space="preserve">no $</t>
      </text>
    </comment>
    <comment authorId="0" ref="EE50">
      <text>
        <t xml:space="preserve">no $</t>
      </text>
    </comment>
    <comment authorId="0" ref="EM50">
      <text>
        <t xml:space="preserve">no $</t>
      </text>
    </comment>
    <comment authorId="0" ref="C51">
      <text>
        <t xml:space="preserve">transfered to BLF</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Click here to highlight the row so you can see what you're working on</t>
      </text>
    </comment>
    <comment authorId="0" ref="BE4">
      <text>
        <t xml:space="preserve">Received Sept and Oct 2024 on 10/28/2025</t>
      </text>
    </comment>
    <comment authorId="0" ref="B5">
      <text>
        <t xml:space="preserve">Moved from Clinton to Elliot.</t>
      </text>
    </comment>
    <comment authorId="0" ref="CE7">
      <text>
        <t xml:space="preserve">received Oct- March 25 on 3/1/25</t>
      </text>
    </comment>
    <comment authorId="0" ref="CT9">
      <text>
        <t xml:space="preserve">Received May and June on 06/13/2025</t>
      </text>
    </comment>
    <comment authorId="0" ref="B14">
      <text>
        <t xml:space="preserve">Ended 1/31/25</t>
      </text>
    </comment>
    <comment authorId="0" ref="BO14">
      <text>
        <t xml:space="preserve">Nov and Dec 2024</t>
      </text>
    </comment>
    <comment authorId="0" ref="BZ14">
      <text>
        <t xml:space="preserve">Refunded Counth on 2/26/25 for January and February 2025 payments $1224.37. Ck#1001</t>
      </text>
    </comment>
    <comment authorId="0" ref="B15">
      <text>
        <t xml:space="preserve">Ended 5/31/24
Note: Contacted Both County and EMI to return money rec'd June- September</t>
      </text>
    </comment>
    <comment authorId="0" ref="AZ15">
      <text>
        <t xml:space="preserve">Hennepin Cty refund for June, July and Aug 2024 $1183 9/11/24 ck 1003</t>
      </text>
    </comment>
    <comment authorId="0" ref="BJ15">
      <text>
        <t xml:space="preserve">Refunded Cty, $1183 Check 5616 11/18/24</t>
      </text>
    </comment>
    <comment authorId="0" ref="BE16">
      <text>
        <t xml:space="preserve">Received Aug to October 2024 on 10/1/2024</t>
      </text>
    </comment>
    <comment authorId="0" ref="B18">
      <text>
        <t xml:space="preserve">Never Moved in. $ has to be returned
</t>
      </text>
    </comment>
    <comment authorId="0" ref="CT18">
      <text>
        <t xml:space="preserve">Rfunded County on 6/30/25 $3510 Ck1003</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Click here to highlight the row so you can see what you're working on</t>
      </text>
    </comment>
    <comment authorId="0" ref="AG21">
      <text>
        <t xml:space="preserve">Refunded to Shelby At Touchstone. 05/05/2025 check#1109</t>
      </text>
    </comment>
    <comment authorId="0" ref="B24">
      <text>
        <t xml:space="preserve">Last payment Aug 2024</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Click here to highlight the row so you can see what you're working on</t>
      </text>
    </comment>
    <comment authorId="0" ref="D3">
      <text>
        <t xml:space="preserve">Typically this is the vendor number for the site but if a client has moved location they'll take their vendor # with them so it might be different from the site the currently live in. Suprise!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1">
      <text>
        <t xml:space="preserve">Previously said $50 here -don't know why</t>
      </text>
    </comment>
  </commentList>
</comments>
</file>

<file path=xl/sharedStrings.xml><?xml version="1.0" encoding="utf-8"?>
<sst xmlns="http://schemas.openxmlformats.org/spreadsheetml/2006/main" count="2121" uniqueCount="475">
  <si>
    <t>Understanding Housing Support (Previously GRH)</t>
  </si>
  <si>
    <r>
      <rPr>
        <color rgb="FF1155CC"/>
        <u/>
      </rPr>
      <t>https://mn.gov/dhs/people-we-serve/adults/economic-assistance/housing/programs-and-services/housing-support.jsp</t>
    </r>
  </si>
  <si>
    <t>In Minnesota, the former Group Residential Housing (GRH) program is now known as Housing Support. This program provides state-funded cash assistance, including room and board, for individuals residing in licensed or registered group living arrangements</t>
  </si>
  <si>
    <t>Program info</t>
  </si>
  <si>
    <t>The Housing Support program pays for room and board for seniors and adults with disabilities who have low incomes. The program aims to reduce and prevent people from living in institutions or becoming homeless.Over 20,000 Minnesotans receive Housing Support assistance each month to help pay for rent and food.</t>
  </si>
  <si>
    <r>
      <t xml:space="preserve">About 27% of program recipients also receive Housing Support supplemental service funding to provide other services, including but not limited to: medication reminders, assistance with transportation, arranging for meetings and appointments, and arranging for medical and social services.Information for providers about rates for these programs is available on the </t>
    </r>
    <r>
      <rPr>
        <color rgb="FF1155CC"/>
        <sz val="10.0"/>
        <u/>
      </rPr>
      <t>Housing Support Payment Rates page</t>
    </r>
    <r>
      <rPr>
        <color rgb="FF333333"/>
        <sz val="10.0"/>
      </rPr>
      <t xml:space="preserve">.Information on recent updates to Housing Support is available on the </t>
    </r>
    <r>
      <rPr>
        <color rgb="FF1155CC"/>
        <sz val="10.0"/>
        <u/>
      </rPr>
      <t>Housing Support and MSA Updates page</t>
    </r>
    <r>
      <rPr>
        <color rgb="FF333333"/>
        <sz val="10.0"/>
      </rPr>
      <t>.</t>
    </r>
  </si>
  <si>
    <t>Eligibility</t>
  </si>
  <si>
    <t>You must meet a combination of eligibility requirements set by the Supplemental Security Income program or General Assistance program to qualify for assistance. There are also income and asset limits. Generally, the program serves:</t>
  </si>
  <si>
    <t>People 65 or older</t>
  </si>
  <si>
    <t>People younger than 65 who have a condition that limits their self-sufficiency. For example, it may be a physical or mental health disability, visual impairment or chemical dependency.</t>
  </si>
  <si>
    <t>Benefits</t>
  </si>
  <si>
    <r>
      <rPr>
        <color rgb="FF333333"/>
        <sz val="10.0"/>
      </rPr>
      <t xml:space="preserve">Your housing provider will receive payments to pay for your rent, utilities, food, household supplies and other necessities.Effective July 1, 2024, the current maximum Housing Support housing payment is </t>
    </r>
    <r>
      <rPr>
        <b/>
        <color rgb="FF333333"/>
        <sz val="10.0"/>
      </rPr>
      <t>$1,170 per month for group settings</t>
    </r>
    <r>
      <rPr>
        <color rgb="FF333333"/>
        <sz val="10.0"/>
      </rPr>
      <t xml:space="preserve">. The maximum Housing Support housing payment is </t>
    </r>
    <r>
      <rPr>
        <b/>
        <color rgb="FF333333"/>
        <sz val="10.0"/>
      </rPr>
      <t>$1,220 per month for community settings</t>
    </r>
    <r>
      <rPr>
        <color rgb="FF333333"/>
        <sz val="10.0"/>
      </rPr>
      <t xml:space="preserve">. The amount for individual participants may vary. 
Depending on your income, you may have to pay a portion of the Housing Support housing rate directly to your housing provider. 
The program can pay for additional supportive services in some settings if you do not qualify for </t>
    </r>
    <r>
      <rPr>
        <color rgb="FF1155CC"/>
        <sz val="10.0"/>
        <u/>
      </rPr>
      <t>home and community-based waiver programs</t>
    </r>
    <r>
      <rPr>
        <color rgb="FF333333"/>
        <sz val="10.0"/>
      </rPr>
      <t>.</t>
    </r>
  </si>
  <si>
    <t>GRH Is a rent subsidy for people living in group settings, and any leftover money goes into a "pooled fund" to help pay for rent and food for others in the group.</t>
  </si>
  <si>
    <t>How HS Works</t>
  </si>
  <si>
    <t>The client gets a letter to tell them how much of their rent they are obligated to pay directly. Mostly its 30% of their income. Then Affinity pays the rest. If they have no income, their obligation will be $0.00</t>
  </si>
  <si>
    <r>
      <rPr>
        <rFont val="Arial"/>
        <color theme="1"/>
      </rPr>
      <t xml:space="preserve">Current maximum Housing Support housing payment is </t>
    </r>
    <r>
      <rPr>
        <rFont val="Arial"/>
        <b/>
        <color theme="1"/>
      </rPr>
      <t>$1,170 per month for group settings</t>
    </r>
    <r>
      <rPr>
        <rFont val="Arial"/>
        <color theme="1"/>
      </rPr>
      <t xml:space="preserve"> and  </t>
    </r>
    <r>
      <rPr>
        <rFont val="Arial"/>
        <b/>
        <color theme="1"/>
      </rPr>
      <t>$1,220 per month for community settings</t>
    </r>
    <r>
      <rPr>
        <rFont val="Arial"/>
        <color theme="1"/>
      </rPr>
      <t>. (To be changed soon)</t>
    </r>
  </si>
  <si>
    <t>ARC then Receives money directly from the state and if the client is obligated to pay an amount, depending on where they live they'll pay either Affinity (for site based locations) or the landlord directly (for offsite locations)</t>
  </si>
  <si>
    <t xml:space="preserve">Admin fee of 5% </t>
  </si>
  <si>
    <t xml:space="preserve">Worked Example: if client DOES have income and IS eligible to pay % </t>
  </si>
  <si>
    <t>- Total HS benefit $1220</t>
  </si>
  <si>
    <r>
      <rPr>
        <rFont val="Arial"/>
        <color theme="1"/>
      </rPr>
      <t xml:space="preserve">- The rent is </t>
    </r>
    <r>
      <rPr>
        <rFont val="Arial"/>
        <b/>
        <color theme="1"/>
      </rPr>
      <t>$1100</t>
    </r>
  </si>
  <si>
    <r>
      <rPr>
        <rFont val="Arial"/>
        <color theme="1"/>
      </rPr>
      <t xml:space="preserve">- ARC Receives </t>
    </r>
    <r>
      <rPr>
        <rFont val="Arial"/>
        <b/>
        <color theme="1"/>
      </rPr>
      <t>$890</t>
    </r>
    <r>
      <rPr>
        <rFont val="Arial"/>
        <color theme="1"/>
      </rPr>
      <t xml:space="preserve"> benefit payment. | Client obligation 30% of rent amount </t>
    </r>
    <r>
      <rPr>
        <rFont val="Arial"/>
        <b/>
        <color theme="1"/>
      </rPr>
      <t>$330</t>
    </r>
    <r>
      <rPr>
        <rFont val="Arial"/>
        <color theme="1"/>
      </rPr>
      <t xml:space="preserve"> (890+330=1220 total)</t>
    </r>
  </si>
  <si>
    <r>
      <rPr>
        <rFont val="Arial"/>
        <b/>
        <color theme="1"/>
      </rPr>
      <t xml:space="preserve">👉🏽 Pooled fund computation would be: </t>
    </r>
    <r>
      <rPr>
        <rFont val="Arial"/>
        <b val="0"/>
        <color theme="1"/>
      </rPr>
      <t>(benefit rec'd) $890+(client obligation) $330-(rent amount) $1100 =</t>
    </r>
    <r>
      <rPr>
        <rFont val="Arial"/>
        <b/>
        <color theme="1"/>
      </rPr>
      <t xml:space="preserve"> $120 goes to the pool</t>
    </r>
  </si>
  <si>
    <t xml:space="preserve">Worked Example: if client DOES NOT have income, and does not have an obligation to pay a  % </t>
  </si>
  <si>
    <t>- Total HS Benefit: $1220</t>
  </si>
  <si>
    <r>
      <rPr>
        <rFont val="Arial"/>
        <color theme="1"/>
      </rPr>
      <t xml:space="preserve">- The rent is </t>
    </r>
    <r>
      <rPr>
        <rFont val="Arial"/>
        <b/>
        <color theme="1"/>
      </rPr>
      <t>$1100</t>
    </r>
  </si>
  <si>
    <r>
      <rPr>
        <rFont val="Arial"/>
        <color theme="1"/>
      </rPr>
      <t xml:space="preserve">- ARC Receives </t>
    </r>
    <r>
      <rPr>
        <rFont val="Arial"/>
        <b/>
        <color theme="1"/>
      </rPr>
      <t>$1220</t>
    </r>
    <r>
      <rPr>
        <rFont val="Arial"/>
        <color theme="1"/>
      </rPr>
      <t xml:space="preserve"> benefit payment. | Client obligation 0% (due to no income)</t>
    </r>
  </si>
  <si>
    <r>
      <rPr>
        <rFont val="Arial"/>
        <b/>
        <color theme="1"/>
      </rPr>
      <t xml:space="preserve">👉🏽 Pooled fund computation would be: </t>
    </r>
    <r>
      <rPr>
        <rFont val="Arial"/>
        <b val="0"/>
        <color theme="1"/>
      </rPr>
      <t>(benefit rec'd) $1220+(client obligation) $0.00 -(rent amount) $1100 =</t>
    </r>
    <r>
      <rPr>
        <rFont val="Arial"/>
        <b/>
        <color theme="1"/>
      </rPr>
      <t xml:space="preserve"> $120 goes to the pool</t>
    </r>
  </si>
  <si>
    <t>Worked Example: if clients rent is MORE than total benefit</t>
  </si>
  <si>
    <r>
      <rPr>
        <rFont val="Arial"/>
        <color theme="1"/>
      </rPr>
      <t xml:space="preserve">- The rent is </t>
    </r>
    <r>
      <rPr>
        <rFont val="Arial"/>
        <b/>
        <color theme="1"/>
      </rPr>
      <t>$1300</t>
    </r>
  </si>
  <si>
    <r>
      <rPr>
        <rFont val="Arial"/>
        <color theme="1"/>
      </rPr>
      <t xml:space="preserve">- ARC Receives </t>
    </r>
    <r>
      <rPr>
        <rFont val="Arial"/>
        <b/>
        <color theme="1"/>
      </rPr>
      <t>$1220</t>
    </r>
    <r>
      <rPr>
        <rFont val="Arial"/>
        <color theme="1"/>
      </rPr>
      <t xml:space="preserve"> benefit payment. | Client obligation 0% (due to no income)</t>
    </r>
  </si>
  <si>
    <r>
      <rPr>
        <rFont val="Arial"/>
        <b/>
        <color theme="1"/>
      </rPr>
      <t xml:space="preserve">👉🏽 Pooled fund computation would be: </t>
    </r>
    <r>
      <rPr>
        <rFont val="Arial"/>
        <b val="0"/>
        <color theme="1"/>
      </rPr>
      <t>(benefit rec'd) $1220+(client obligation) $0.00 -(rent amount) $1300 =</t>
    </r>
    <r>
      <rPr>
        <rFont val="Arial"/>
        <b/>
        <color theme="1"/>
      </rPr>
      <t xml:space="preserve"> - $120 comes </t>
    </r>
    <r>
      <rPr>
        <rFont val="Arial"/>
        <b/>
        <i/>
        <color theme="1"/>
      </rPr>
      <t>FROM</t>
    </r>
    <r>
      <rPr>
        <rFont val="Arial"/>
        <b/>
        <color theme="1"/>
      </rPr>
      <t xml:space="preserve"> the pool if the money is there. </t>
    </r>
  </si>
  <si>
    <t xml:space="preserve">Running Pool Total To Date 👉🏽 </t>
  </si>
  <si>
    <t>NEW YEAR</t>
  </si>
  <si>
    <t>Subsidy Info</t>
  </si>
  <si>
    <t xml:space="preserve">🔎 </t>
  </si>
  <si>
    <t>Client Name</t>
  </si>
  <si>
    <t>Service Status</t>
  </si>
  <si>
    <t>Client Vendor #</t>
  </si>
  <si>
    <t>⏰ Rent 
Late Fee</t>
  </si>
  <si>
    <t>Site</t>
  </si>
  <si>
    <t>Cluster</t>
  </si>
  <si>
    <t>Subsidy Status</t>
  </si>
  <si>
    <t>GRH Status to Date</t>
  </si>
  <si>
    <t>RENT/
LEASE</t>
  </si>
  <si>
    <t>$ SUB'D
 AWARD</t>
  </si>
  <si>
    <t>SUB'D REC'D</t>
  </si>
  <si>
    <t>CLIENT
OBLIG'N</t>
  </si>
  <si>
    <t>CLIENT
PAID</t>
  </si>
  <si>
    <t>💡 ELEC</t>
  </si>
  <si>
    <t>⚙️
ADMIN FEE</t>
  </si>
  <si>
    <t>👆🏽Month Pool Total</t>
  </si>
  <si>
    <t>HWSI - Site Based</t>
  </si>
  <si>
    <t>Hennepin County Affinity Properties only</t>
  </si>
  <si>
    <t>Rayshawn Knight</t>
  </si>
  <si>
    <t>Active</t>
  </si>
  <si>
    <t>Midtown Bloomington Ave (11 Units)</t>
  </si>
  <si>
    <t>Cluster 1  -  Midtown/Isabel/OldS</t>
  </si>
  <si>
    <t>Pending subsidy- start/stop</t>
  </si>
  <si>
    <t>Approved</t>
  </si>
  <si>
    <t>Monique Edwards</t>
  </si>
  <si>
    <t>14th Avenue South (11 Units)</t>
  </si>
  <si>
    <t>Cluster 2 - 14th/ Oakland</t>
  </si>
  <si>
    <t>Receiving subsidy</t>
  </si>
  <si>
    <t>Kristen Zimmerman</t>
  </si>
  <si>
    <t>Omega Barksdale Johnson</t>
  </si>
  <si>
    <t>Justin Steiner</t>
  </si>
  <si>
    <t>Gerard Magee</t>
  </si>
  <si>
    <t>Darell Puckett</t>
  </si>
  <si>
    <t>Leroy Jackson</t>
  </si>
  <si>
    <t>Oakland Ave (4 Units)</t>
  </si>
  <si>
    <t>Gayleen 'Leef' Jackson</t>
  </si>
  <si>
    <t>Faye Por'Sha Cook</t>
  </si>
  <si>
    <t>Leander Sheridan</t>
  </si>
  <si>
    <t>11th Ave (Triplex)</t>
  </si>
  <si>
    <t>Cluster 3 - 26th/Elliot/11th</t>
  </si>
  <si>
    <t>Ryan Krier</t>
  </si>
  <si>
    <t>26th Street (8 Unit)</t>
  </si>
  <si>
    <t>Lucas Sanders</t>
  </si>
  <si>
    <t>Lyndale (Apt 1, 2, 11)</t>
  </si>
  <si>
    <t>Cluster 4 - Bloomington/Logan</t>
  </si>
  <si>
    <t>Natasha Wofford-Funke</t>
  </si>
  <si>
    <t>Tommylee Riley</t>
  </si>
  <si>
    <t>Doneidra Alexander</t>
  </si>
  <si>
    <t>Jaysa Martin</t>
  </si>
  <si>
    <t>Old Shakopee (Single Unit)</t>
  </si>
  <si>
    <t>Logan Powell</t>
  </si>
  <si>
    <t>Sayyed Ali</t>
  </si>
  <si>
    <t>HWSI - Scattered Site</t>
  </si>
  <si>
    <t>Tamia Daye</t>
  </si>
  <si>
    <t>Offsite</t>
  </si>
  <si>
    <t>Scattered / 22nd</t>
  </si>
  <si>
    <t>Patrick Schneider</t>
  </si>
  <si>
    <t>Rommaya Bivings-Flemister</t>
  </si>
  <si>
    <t>Shannon Mizell</t>
  </si>
  <si>
    <t>Sherow Harris</t>
  </si>
  <si>
    <t>Antione Harper</t>
  </si>
  <si>
    <t>Antonio Harper</t>
  </si>
  <si>
    <t>Tammy Wilburn</t>
  </si>
  <si>
    <t>Tammy Collins</t>
  </si>
  <si>
    <t>Jermaine Smith</t>
  </si>
  <si>
    <t>Shontia Jackson</t>
  </si>
  <si>
    <t>👈🏽 Discharged (Click + to open)</t>
  </si>
  <si>
    <t>Willetta Harris</t>
  </si>
  <si>
    <t>Discharged</t>
  </si>
  <si>
    <t>Discharged- Additional Month's $ Returned</t>
  </si>
  <si>
    <t>Stephan Johnson</t>
  </si>
  <si>
    <t>Serrina Davis</t>
  </si>
  <si>
    <t>Discharged- No $ returned</t>
  </si>
  <si>
    <t>Christopher Miller</t>
  </si>
  <si>
    <t>Ida Icard</t>
  </si>
  <si>
    <t>Robert Pomroy</t>
  </si>
  <si>
    <t>Nyachang Deng</t>
  </si>
  <si>
    <t>John Johnson</t>
  </si>
  <si>
    <t>Drevonne Burns-Perkins</t>
  </si>
  <si>
    <t>Kahmari Jones</t>
  </si>
  <si>
    <t>Transfered</t>
  </si>
  <si>
    <t>DeElla Barnes</t>
  </si>
  <si>
    <t>Clinton Ave Residence</t>
  </si>
  <si>
    <t>Patrick Carruthers</t>
  </si>
  <si>
    <t>13th Ave Residence</t>
  </si>
  <si>
    <t>🛏 
Rent/
Lease</t>
  </si>
  <si>
    <t>👀 Rent WE Paid</t>
  </si>
  <si>
    <t>🛏 
$ Sub'd
 monthly</t>
  </si>
  <si>
    <t>👀 Sub'd Rec'd</t>
  </si>
  <si>
    <t>🛏 
Client
Oblig'n</t>
  </si>
  <si>
    <t>💡 Elec</t>
  </si>
  <si>
    <t>⚙️
Admin
Fee</t>
  </si>
  <si>
    <t>🛏 
Rent/
Lease Due</t>
  </si>
  <si>
    <t>👀
Client
Oblig'n Paid</t>
  </si>
  <si>
    <t>Stephen Johnson</t>
  </si>
  <si>
    <t>Self Term</t>
  </si>
  <si>
    <t>Vendor #</t>
  </si>
  <si>
    <t>Group Homes (Different Pool)</t>
  </si>
  <si>
    <t>Breck Houghtaling</t>
  </si>
  <si>
    <t>4th Ave Residence</t>
  </si>
  <si>
    <t>Group Home</t>
  </si>
  <si>
    <t>Janine Flynn</t>
  </si>
  <si>
    <t>Elliot Ave Residence</t>
  </si>
  <si>
    <t>Jean Brooks</t>
  </si>
  <si>
    <t>Mary Leduc</t>
  </si>
  <si>
    <t>Sharan Petterson</t>
  </si>
  <si>
    <t>Marian Garner</t>
  </si>
  <si>
    <t>Felix Williams</t>
  </si>
  <si>
    <t>Hattie Hoffman</t>
  </si>
  <si>
    <t>Florence Smetana</t>
  </si>
  <si>
    <t>William Watson</t>
  </si>
  <si>
    <t>Amber Larsen</t>
  </si>
  <si>
    <t>Stopped subsidy</t>
  </si>
  <si>
    <t>Denied</t>
  </si>
  <si>
    <t>Reniel Kennedy</t>
  </si>
  <si>
    <t>Never Moved In</t>
  </si>
  <si>
    <t>🛏 Subsidy Program</t>
  </si>
  <si>
    <t>Other Subsidies (not HS/GRH)</t>
  </si>
  <si>
    <t>Lonaile Johnson</t>
  </si>
  <si>
    <t>MHR</t>
  </si>
  <si>
    <t>Pamela Wright</t>
  </si>
  <si>
    <t>Logan (Apt 11,13)</t>
  </si>
  <si>
    <t>Ricky Boyle</t>
  </si>
  <si>
    <t>Has other Housing Support Program</t>
  </si>
  <si>
    <t>Other</t>
  </si>
  <si>
    <t>Christina Johnson</t>
  </si>
  <si>
    <t>Newport Commons</t>
  </si>
  <si>
    <t>Cluster 5 - Newport</t>
  </si>
  <si>
    <t xml:space="preserve">Section 8 </t>
  </si>
  <si>
    <t>Molly Sveum</t>
  </si>
  <si>
    <t>MSA</t>
  </si>
  <si>
    <t>Andrew Johnson</t>
  </si>
  <si>
    <t>Marvin Ames</t>
  </si>
  <si>
    <t>Market: 22nd Ave</t>
  </si>
  <si>
    <t>Terra Jennison</t>
  </si>
  <si>
    <t>Andre Clark</t>
  </si>
  <si>
    <t>Darien Green</t>
  </si>
  <si>
    <t>Darren Betker</t>
  </si>
  <si>
    <t>Hillary Yunker</t>
  </si>
  <si>
    <t>Lamorise Paige</t>
  </si>
  <si>
    <t>Lisa Larson</t>
  </si>
  <si>
    <t>Bloomlake LTH Pool</t>
  </si>
  <si>
    <t>Bloom Lake Flats</t>
  </si>
  <si>
    <t>🔑Key for Dropdowns (Copied from Airtable)</t>
  </si>
  <si>
    <t>Properties Dropdown</t>
  </si>
  <si>
    <t>HS/GRH Status Dropdown</t>
  </si>
  <si>
    <t>Housing Subsidy Program</t>
  </si>
  <si>
    <t>H</t>
  </si>
  <si>
    <t>HS/GRH</t>
  </si>
  <si>
    <t>Housing Support (prev-GRH)</t>
  </si>
  <si>
    <t>LTH</t>
  </si>
  <si>
    <t>LTH -Long Term Homelessness</t>
  </si>
  <si>
    <t>Being Processed</t>
  </si>
  <si>
    <t>MHR -Mental Health Resources</t>
  </si>
  <si>
    <t>Market</t>
  </si>
  <si>
    <t>Isabel (4 Unit)</t>
  </si>
  <si>
    <t>To Do</t>
  </si>
  <si>
    <t>Pending Decision on subsidy</t>
  </si>
  <si>
    <t>MSA - Minnesota Supplemental Aid</t>
  </si>
  <si>
    <t>2112 Elliot (4Plex 10bd)</t>
  </si>
  <si>
    <t>Other Subsidy i.e. St Louis Park</t>
  </si>
  <si>
    <t>Being Transfered from Previous House</t>
  </si>
  <si>
    <t>Section 8 - Housing Choice Voucher (HVC)</t>
  </si>
  <si>
    <t>Cluster 6 - BLF</t>
  </si>
  <si>
    <t>Color Code</t>
  </si>
  <si>
    <t>Supposed to be receiving subsidy</t>
  </si>
  <si>
    <t>Subsidy stopped</t>
  </si>
  <si>
    <t xml:space="preserve">Inactive </t>
  </si>
  <si>
    <t>22nd Ave</t>
  </si>
  <si>
    <t>12th Site</t>
  </si>
  <si>
    <t>Main Office - Suite 500</t>
  </si>
  <si>
    <t>Maryland Ave N</t>
  </si>
  <si>
    <t>H= Sites in Hennepin County</t>
  </si>
  <si>
    <t>Vendor Name</t>
  </si>
  <si>
    <t>Vendor Number</t>
  </si>
  <si>
    <t># Licensed Beds</t>
  </si>
  <si>
    <t>Payee</t>
  </si>
  <si>
    <t>Payee Adress-</t>
  </si>
  <si>
    <t>Address Changed</t>
  </si>
  <si>
    <t>Sent ACH request?</t>
  </si>
  <si>
    <t>2025 Renewal</t>
  </si>
  <si>
    <t>HWSI - Affinity Sites</t>
  </si>
  <si>
    <t>ACMN Properties LLC</t>
  </si>
  <si>
    <t>14th</t>
  </si>
  <si>
    <t>Affinity Residential Care LLC</t>
  </si>
  <si>
    <t>8053 E Bloomington</t>
  </si>
  <si>
    <t>Y</t>
  </si>
  <si>
    <t>y</t>
  </si>
  <si>
    <t>Affinity Elliot Ave HSWI</t>
  </si>
  <si>
    <t>2112 Elliot</t>
  </si>
  <si>
    <t>8054 E Bloomington</t>
  </si>
  <si>
    <t>Affinity Lyndale Ave HWSI</t>
  </si>
  <si>
    <t>Lyndale</t>
  </si>
  <si>
    <t>8055 E Bloomington</t>
  </si>
  <si>
    <t>Affinity Bloomington HSWI</t>
  </si>
  <si>
    <t>Midtown</t>
  </si>
  <si>
    <t>8056 E Bloomington</t>
  </si>
  <si>
    <t>Affinity Oakland Ave HWSI</t>
  </si>
  <si>
    <t>Oakland</t>
  </si>
  <si>
    <t>8057 E Bloomington</t>
  </si>
  <si>
    <t>Affinity Resi Care 11th HSWI</t>
  </si>
  <si>
    <t>11th</t>
  </si>
  <si>
    <t>8058 E Bloomington</t>
  </si>
  <si>
    <t>Affinity 26th St. HWSI</t>
  </si>
  <si>
    <t>26th</t>
  </si>
  <si>
    <t>8059 E Bloomington</t>
  </si>
  <si>
    <t>Affinity Old Shakopee HSWI</t>
  </si>
  <si>
    <t>5014 West Old Shakopee</t>
  </si>
  <si>
    <t>8060 E Bloomington</t>
  </si>
  <si>
    <t>Scattered Sites</t>
  </si>
  <si>
    <t>Affinity Bren Rd E Scattered</t>
  </si>
  <si>
    <t>10987 Bren Rd E, Minnetonka, MN 55434</t>
  </si>
  <si>
    <t>Affinity Maryland Scattered</t>
  </si>
  <si>
    <t>3601 Maryland Ave N, New Hope, MN 55427</t>
  </si>
  <si>
    <t>Affinity Lilac HW</t>
  </si>
  <si>
    <t>600 Lilac Dr. N, Golden Valley, MN 55422</t>
  </si>
  <si>
    <t>Affinity 3rd St.</t>
  </si>
  <si>
    <t>1020 N 3rd St., Minneapolis, MN 55401</t>
  </si>
  <si>
    <t>Affinity 21st Ave</t>
  </si>
  <si>
    <t>911 21st Ave S, Minneapolis, MN 55404</t>
  </si>
  <si>
    <t>Affinity Dhalia H</t>
  </si>
  <si>
    <t>13050 Dahlia Circle, Eden Prairie, MN 55344</t>
  </si>
  <si>
    <t>Affinity Broadway</t>
  </si>
  <si>
    <t>1820 W Broadway, Minneapolis, MN 55411</t>
  </si>
  <si>
    <t>Affinity Minehaha</t>
  </si>
  <si>
    <t>5359 Minehaha Ave, Minneapolis, MN 55417</t>
  </si>
  <si>
    <t>Affinity 18th HSWI</t>
  </si>
  <si>
    <t>128 E 18th St., Minneapolis, MN 55403</t>
  </si>
  <si>
    <t>Affinity 25th Ave</t>
  </si>
  <si>
    <t>1108 25th Ave N, Minneapolis, MN 55411</t>
  </si>
  <si>
    <t>Affinity University Ave</t>
  </si>
  <si>
    <t>1808 University Ave NE, Minneapolis, MN 55418</t>
  </si>
  <si>
    <t>Affinity Bryant Ave</t>
  </si>
  <si>
    <t>2200 Bryant Ave S., Minneapolis, MN 55405</t>
  </si>
  <si>
    <t>Affinity Stevens Ave</t>
  </si>
  <si>
    <t>1808 Stevens Ave, Minneapolis, MN 55403</t>
  </si>
  <si>
    <t>Affinity Vincent</t>
  </si>
  <si>
    <t>2946 Vincent Ave N, Minneapolis, MN 55411</t>
  </si>
  <si>
    <t>Affinity Portland</t>
  </si>
  <si>
    <t>910 Portland Ave, Minneapolis, MN 55404</t>
  </si>
  <si>
    <t>Affinity Main St HSWI</t>
  </si>
  <si>
    <t>701 SE Maint St, Minneapolis, MN 55414</t>
  </si>
  <si>
    <t>Group Homes</t>
  </si>
  <si>
    <t>Affinity Residential Care- Elliot</t>
  </si>
  <si>
    <t>Elliot Residence</t>
  </si>
  <si>
    <t>Affinity Residential Care</t>
  </si>
  <si>
    <t>4th House</t>
  </si>
  <si>
    <t>Clinton Residence</t>
  </si>
  <si>
    <t>13th House</t>
  </si>
  <si>
    <t>12th</t>
  </si>
  <si>
    <t xml:space="preserve">LTH </t>
  </si>
  <si>
    <t>Affinity 16th Ave (BLF- LTH)</t>
  </si>
  <si>
    <t>3020 16th Ave South, Minneapolis, MN 55407</t>
  </si>
  <si>
    <t>Hennepin County properties</t>
  </si>
  <si>
    <t>GRH Types</t>
  </si>
  <si>
    <t>contract w hinnepin. 17 benefits  - 1240 p/m covers benefits ON and off affinity sites</t>
  </si>
  <si>
    <t>GRH - Group Home</t>
  </si>
  <si>
    <t>group home has own GRH but not part of the pool (only group homes)</t>
  </si>
  <si>
    <t>HWSI can be used in affinity sites, and scattered sites. The pool only pertains to Hennepin County sites</t>
  </si>
  <si>
    <t>HWSI housing with services independent - used in scattered sites only</t>
  </si>
  <si>
    <t>every time need to collect GRH, send email and get vendor number. All sites in h</t>
  </si>
  <si>
    <t>HWSI housing with services independent - used in affinity properties only</t>
  </si>
  <si>
    <t>LTH CES</t>
  </si>
  <si>
    <t>LTH - long term homelessness, site based for Bloomlake Flats - coordinated entry, not in the pool</t>
  </si>
  <si>
    <t>Add Scattered Sites names/addresses in airtable</t>
  </si>
  <si>
    <t>review zahnias notes on GRH from call, add to canvas with COO</t>
  </si>
  <si>
    <t>Rents were low in the past because they didn't qualify for housing support. So now if they have HS, it needs to be raised.</t>
  </si>
  <si>
    <t xml:space="preserve">Have license for 17 GRH benefits ($1220-&gt;1240) in Hennepin County - if exceed this, have to request more beds. </t>
  </si>
  <si>
    <t>FIRST NAME</t>
  </si>
  <si>
    <t>LAST NAME</t>
  </si>
  <si>
    <t>SITE</t>
  </si>
  <si>
    <t>30-DAY STATUS</t>
  </si>
  <si>
    <t>CURRENT LEASE $</t>
  </si>
  <si>
    <t xml:space="preserve">SUBSIDY </t>
  </si>
  <si>
    <t>HOUSING SUPPORT?</t>
  </si>
  <si>
    <t>GRH AMOUNT</t>
  </si>
  <si>
    <t>Self Responsability</t>
  </si>
  <si>
    <t>TENANT'S RESP IF NO GRH RECEIVED</t>
  </si>
  <si>
    <t>ARC PAYS ELECTRICITY?</t>
  </si>
  <si>
    <t>ELECTRICITY</t>
  </si>
  <si>
    <t>WATER/ SEWER</t>
  </si>
  <si>
    <t>GAS</t>
  </si>
  <si>
    <t>TRASH</t>
  </si>
  <si>
    <t>To do: Change electricity back to us. by 5/13/25</t>
  </si>
  <si>
    <t xml:space="preserve">Leander </t>
  </si>
  <si>
    <t>Sheridan</t>
  </si>
  <si>
    <t>11TH</t>
  </si>
  <si>
    <t>ACTIVE</t>
  </si>
  <si>
    <t>GRH</t>
  </si>
  <si>
    <t>to do</t>
  </si>
  <si>
    <t>William</t>
  </si>
  <si>
    <t>Watson</t>
  </si>
  <si>
    <t>13TH</t>
  </si>
  <si>
    <t>done</t>
  </si>
  <si>
    <t>Monique</t>
  </si>
  <si>
    <t>Edwards</t>
  </si>
  <si>
    <t>14TH</t>
  </si>
  <si>
    <t>TENANTS</t>
  </si>
  <si>
    <t>N/A</t>
  </si>
  <si>
    <t>Omega</t>
  </si>
  <si>
    <t>Johnson</t>
  </si>
  <si>
    <t>Gerard</t>
  </si>
  <si>
    <t>Magee</t>
  </si>
  <si>
    <t>Darell</t>
  </si>
  <si>
    <t>Pucket</t>
  </si>
  <si>
    <t xml:space="preserve">Justin </t>
  </si>
  <si>
    <t>Steiner</t>
  </si>
  <si>
    <t>Drevonne</t>
  </si>
  <si>
    <t>Burns-Perkins</t>
  </si>
  <si>
    <t>26TH</t>
  </si>
  <si>
    <t>DISCHARGING</t>
  </si>
  <si>
    <t>Ryan</t>
  </si>
  <si>
    <t>Krier</t>
  </si>
  <si>
    <t>Breck</t>
  </si>
  <si>
    <t>Houghtaling</t>
  </si>
  <si>
    <t>4TH</t>
  </si>
  <si>
    <t>300/ MTH</t>
  </si>
  <si>
    <t>45/ MTH</t>
  </si>
  <si>
    <t>Amber</t>
  </si>
  <si>
    <t>Larsen</t>
  </si>
  <si>
    <t>CLINTON</t>
  </si>
  <si>
    <t>Jean</t>
  </si>
  <si>
    <t>Brooks</t>
  </si>
  <si>
    <t>ELLIOT</t>
  </si>
  <si>
    <t>200/ MTH</t>
  </si>
  <si>
    <t>Janine</t>
  </si>
  <si>
    <t>Flynn</t>
  </si>
  <si>
    <t>Mary</t>
  </si>
  <si>
    <t>Leduc</t>
  </si>
  <si>
    <t>Sharan</t>
  </si>
  <si>
    <t>Petterson</t>
  </si>
  <si>
    <t>Lucas</t>
  </si>
  <si>
    <t>Sanders</t>
  </si>
  <si>
    <t>LYNDALE</t>
  </si>
  <si>
    <t>TENANT</t>
  </si>
  <si>
    <t>Natasha</t>
  </si>
  <si>
    <t>Wofford-Funke</t>
  </si>
  <si>
    <t>Rayshawn</t>
  </si>
  <si>
    <t>Knight</t>
  </si>
  <si>
    <t>MIDTOWN</t>
  </si>
  <si>
    <t xml:space="preserve">Kristen </t>
  </si>
  <si>
    <t>Zimmerman</t>
  </si>
  <si>
    <t>TRANSFERING</t>
  </si>
  <si>
    <t>Faye</t>
  </si>
  <si>
    <t>Cook</t>
  </si>
  <si>
    <t>OAKLAND</t>
  </si>
  <si>
    <t>Leroy</t>
  </si>
  <si>
    <t>Jackson</t>
  </si>
  <si>
    <t>Gayleen</t>
  </si>
  <si>
    <t>Kenneth</t>
  </si>
  <si>
    <t>Kelton</t>
  </si>
  <si>
    <t>288/ MTH</t>
  </si>
  <si>
    <t>240/MTH</t>
  </si>
  <si>
    <t>500/MTH</t>
  </si>
  <si>
    <t>Angela</t>
  </si>
  <si>
    <t>Morin</t>
  </si>
  <si>
    <t>Tommylee</t>
  </si>
  <si>
    <t>Riley</t>
  </si>
  <si>
    <t>300/MTH</t>
  </si>
  <si>
    <t>435/MTH</t>
  </si>
  <si>
    <t>David</t>
  </si>
  <si>
    <t>Willams</t>
  </si>
  <si>
    <t>Danny</t>
  </si>
  <si>
    <t>Hightwower</t>
  </si>
  <si>
    <t>12TH</t>
  </si>
  <si>
    <t>100/MTH</t>
  </si>
  <si>
    <t>Marcus</t>
  </si>
  <si>
    <t>Atlas</t>
  </si>
  <si>
    <t>275/ MTH</t>
  </si>
  <si>
    <t>Marian</t>
  </si>
  <si>
    <t>Garner</t>
  </si>
  <si>
    <t xml:space="preserve">Austin </t>
  </si>
  <si>
    <t>Fink</t>
  </si>
  <si>
    <t>Jody</t>
  </si>
  <si>
    <t>Gabbert</t>
  </si>
  <si>
    <t>Tim</t>
  </si>
  <si>
    <t>Green-Smith</t>
  </si>
  <si>
    <t>Lonaile</t>
  </si>
  <si>
    <t>Tamara</t>
  </si>
  <si>
    <t>Kerrigan</t>
  </si>
  <si>
    <t>Stephanie</t>
  </si>
  <si>
    <t>Powell</t>
  </si>
  <si>
    <t>Donedria</t>
  </si>
  <si>
    <t>Alexander</t>
  </si>
  <si>
    <t>$400/ MTH</t>
  </si>
  <si>
    <t>375/ MTH</t>
  </si>
  <si>
    <t>1000/MTH</t>
  </si>
  <si>
    <t>450/ MTH</t>
  </si>
  <si>
    <t>Amanda</t>
  </si>
  <si>
    <t>Haradon</t>
  </si>
  <si>
    <t>Robert</t>
  </si>
  <si>
    <t>Harvey</t>
  </si>
  <si>
    <t>Teresa</t>
  </si>
  <si>
    <t>Clancy</t>
  </si>
  <si>
    <t>Smith</t>
  </si>
  <si>
    <t>Deshawn</t>
  </si>
  <si>
    <t>Wallace</t>
  </si>
  <si>
    <t>Song</t>
  </si>
  <si>
    <t>Kwon</t>
  </si>
  <si>
    <t>Juan</t>
  </si>
  <si>
    <t>Santiago</t>
  </si>
  <si>
    <t>Angel</t>
  </si>
  <si>
    <t>Gustfason</t>
  </si>
  <si>
    <t>160/ MTH</t>
  </si>
  <si>
    <t>Sonya</t>
  </si>
  <si>
    <t>Adler</t>
  </si>
  <si>
    <t>ISABEL</t>
  </si>
  <si>
    <t>294/ MTH</t>
  </si>
  <si>
    <t>170/ MTH</t>
  </si>
  <si>
    <t>Kaitlyn</t>
  </si>
  <si>
    <t>Cooke</t>
  </si>
  <si>
    <t>Jesse</t>
  </si>
  <si>
    <t>Randall</t>
  </si>
  <si>
    <t>Kim</t>
  </si>
  <si>
    <t>Tate</t>
  </si>
  <si>
    <t>Ricky</t>
  </si>
  <si>
    <t>Boyle</t>
  </si>
  <si>
    <t>LOGAN</t>
  </si>
  <si>
    <t>S.L.P</t>
  </si>
  <si>
    <t>Pam</t>
  </si>
  <si>
    <t>Wright</t>
  </si>
  <si>
    <t>Sayyed</t>
  </si>
  <si>
    <t>Ali</t>
  </si>
  <si>
    <t>340/ MTH</t>
  </si>
  <si>
    <t>600/ MTH</t>
  </si>
  <si>
    <t xml:space="preserve">Hepzibah </t>
  </si>
  <si>
    <t>Beulah</t>
  </si>
  <si>
    <t>Pierre</t>
  </si>
  <si>
    <t>Brown</t>
  </si>
  <si>
    <t xml:space="preserve">Matthew </t>
  </si>
  <si>
    <t>Huttner</t>
  </si>
  <si>
    <t>Khamari</t>
  </si>
  <si>
    <t>Jones</t>
  </si>
  <si>
    <t>Cory</t>
  </si>
  <si>
    <t>Polfuss</t>
  </si>
  <si>
    <t xml:space="preserve">Logan </t>
  </si>
  <si>
    <t>Jaysa</t>
  </si>
  <si>
    <t>Martin</t>
  </si>
  <si>
    <t>OLD SHAKOPEE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</si>
</sst>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mmm yyyy"/>
    <numFmt numFmtId="166" formatCode="&quot;$&quot;#,##0.00"/>
  </numFmts>
  <fonts count="44">
    <font>
      <sz val="10.0"/>
      <color rgb="FF000000"/>
      <name val="Arial"/>
      <scheme val="minor"/>
    </font>
    <font>
      <color theme="1"/>
      <name val="Arial"/>
      <scheme val="minor"/>
    </font>
    <font>
      <b/>
      <sz val="14.0"/>
      <color theme="1"/>
      <name val="Arial"/>
      <scheme val="minor"/>
    </font>
    <font>
      <u/>
      <color rgb="FF0000FF"/>
    </font>
    <font>
      <color rgb="FF001D35"/>
      <name val="Arial"/>
      <scheme val="minor"/>
    </font>
    <font>
      <b/>
      <sz val="14.0"/>
      <color rgb="FF333333"/>
      <name val="Arial"/>
      <scheme val="minor"/>
    </font>
    <font>
      <sz val="10.0"/>
      <color rgb="FF333333"/>
      <name val="Arial"/>
      <scheme val="minor"/>
    </font>
    <font>
      <u/>
      <sz val="10.0"/>
      <color rgb="FF333333"/>
    </font>
    <font>
      <sz val="10.0"/>
      <color theme="1"/>
      <name val="Arial"/>
      <scheme val="minor"/>
    </font>
    <font>
      <u/>
      <sz val="10.0"/>
      <color rgb="FF333333"/>
    </font>
    <font>
      <sz val="10.0"/>
      <color rgb="FF001D35"/>
      <name val="Arial"/>
      <scheme val="minor"/>
    </font>
    <font>
      <b/>
      <color theme="1"/>
      <name val="Arial"/>
      <scheme val="minor"/>
    </font>
    <font>
      <b/>
      <sz val="9.0"/>
      <color rgb="FFFFFFFF"/>
      <name val="Arial"/>
      <scheme val="minor"/>
    </font>
    <font>
      <color rgb="FFFFFFFF"/>
      <name val="Arial"/>
      <scheme val="minor"/>
    </font>
    <font>
      <b/>
      <sz val="8.0"/>
      <color rgb="FFFFFFFF"/>
      <name val="Arial"/>
      <scheme val="minor"/>
    </font>
    <font>
      <b/>
      <sz val="9.0"/>
      <color theme="1"/>
      <name val="Arial"/>
      <scheme val="minor"/>
    </font>
    <font/>
    <font>
      <b/>
      <sz val="8.0"/>
      <color theme="1"/>
      <name val="Arial"/>
      <scheme val="minor"/>
    </font>
    <font>
      <b/>
      <sz val="7.0"/>
      <color theme="1"/>
      <name val="Arial"/>
      <scheme val="minor"/>
    </font>
    <font>
      <b/>
      <color rgb="FFFFFFFF"/>
      <name val="Arial"/>
    </font>
    <font>
      <color rgb="FFFFFFFF"/>
      <name val="Arial"/>
    </font>
    <font>
      <sz val="9.0"/>
      <color theme="1"/>
      <name val="Arial"/>
      <scheme val="minor"/>
    </font>
    <font>
      <sz val="8.0"/>
      <color theme="1"/>
      <name val="Arial"/>
      <scheme val="minor"/>
    </font>
    <font>
      <sz val="8.0"/>
      <color rgb="FFCCCCCC"/>
      <name val="Arial"/>
      <scheme val="minor"/>
    </font>
    <font>
      <sz val="8.0"/>
      <color rgb="FFD9D9D9"/>
      <name val="Arial"/>
      <scheme val="minor"/>
    </font>
    <font>
      <sz val="8.0"/>
      <color rgb="FF93C47D"/>
      <name val="Arial"/>
      <scheme val="minor"/>
    </font>
    <font>
      <color theme="1"/>
      <name val="Arial"/>
    </font>
    <font>
      <b/>
      <sz val="9.0"/>
      <color rgb="FF999999"/>
      <name val="Arial"/>
      <scheme val="minor"/>
    </font>
    <font>
      <color rgb="FF999999"/>
      <name val="Arial"/>
      <scheme val="minor"/>
    </font>
    <font>
      <sz val="8.0"/>
      <color rgb="FFFF9900"/>
      <name val="Arial"/>
      <scheme val="minor"/>
    </font>
    <font>
      <b/>
      <sz val="8.0"/>
      <color rgb="FFD9D9D9"/>
      <name val="Arial"/>
      <scheme val="minor"/>
    </font>
    <font>
      <b/>
      <color rgb="FFFFFFFF"/>
      <name val="Arial"/>
      <scheme val="minor"/>
    </font>
    <font>
      <sz val="9.0"/>
      <color rgb="FFFFFFFF"/>
      <name val="Arial"/>
      <scheme val="minor"/>
    </font>
    <font>
      <sz val="8.0"/>
      <color rgb="FFFFFFFF"/>
      <name val="Arial"/>
      <scheme val="minor"/>
    </font>
    <font>
      <sz val="8.0"/>
      <color rgb="FFFF0000"/>
      <name val="Arial"/>
      <scheme val="minor"/>
    </font>
    <font>
      <sz val="8.0"/>
      <color rgb="FF434343"/>
      <name val="Arial"/>
      <scheme val="minor"/>
    </font>
    <font>
      <sz val="8.0"/>
      <color rgb="FFF6B26B"/>
      <name val="Arial"/>
      <scheme val="minor"/>
    </font>
    <font>
      <sz val="8.0"/>
      <color theme="1"/>
      <name val="Arial"/>
    </font>
    <font>
      <color rgb="FF000000"/>
      <name val="Arial"/>
      <scheme val="minor"/>
    </font>
    <font>
      <sz val="9.0"/>
      <color rgb="FF000000"/>
      <name val="Arial"/>
      <scheme val="minor"/>
    </font>
    <font>
      <b/>
      <sz val="8.0"/>
      <color rgb="FF4A86E8"/>
      <name val="Arial"/>
      <scheme val="minor"/>
    </font>
    <font>
      <color rgb="FF4A86E8"/>
      <name val="Arial"/>
      <scheme val="minor"/>
    </font>
    <font>
      <color rgb="FFFF0000"/>
      <name val="Arial"/>
      <scheme val="minor"/>
    </font>
    <font>
      <color rgb="FF4A86E8"/>
      <name val="Arial"/>
    </font>
  </fonts>
  <fills count="16">
    <fill>
      <patternFill patternType="none"/>
    </fill>
    <fill>
      <patternFill patternType="lightGray"/>
    </fill>
    <fill>
      <patternFill patternType="solid">
        <fgColor rgb="FFF8FAF8"/>
        <bgColor rgb="FFF8FAF8"/>
      </patternFill>
    </fill>
    <fill>
      <patternFill patternType="solid">
        <fgColor rgb="FFCFE2F3"/>
        <bgColor rgb="FFCFE2F3"/>
      </patternFill>
    </fill>
    <fill>
      <patternFill patternType="solid">
        <fgColor rgb="FF073763"/>
        <bgColor rgb="FF073763"/>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rgb="FF434343"/>
        <bgColor rgb="FF434343"/>
      </patternFill>
    </fill>
    <fill>
      <patternFill patternType="solid">
        <fgColor rgb="FFFF9900"/>
        <bgColor rgb="FFFF9900"/>
      </patternFill>
    </fill>
    <fill>
      <patternFill patternType="solid">
        <fgColor rgb="FFEA9999"/>
        <bgColor rgb="FFEA9999"/>
      </patternFill>
    </fill>
    <fill>
      <patternFill patternType="solid">
        <fgColor rgb="FFFCE5CD"/>
        <bgColor rgb="FFFCE5CD"/>
      </patternFill>
    </fill>
    <fill>
      <patternFill patternType="solid">
        <fgColor rgb="FF93C47D"/>
        <bgColor rgb="FF93C47D"/>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s>
  <borders count="15">
    <border/>
    <border>
      <right style="medium">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border>
    <border>
      <left style="thin">
        <color rgb="FF000000"/>
      </left>
      <right style="thin">
        <color rgb="FF000000"/>
      </right>
      <top style="thin">
        <color rgb="FF000000"/>
      </top>
    </border>
    <border>
      <left style="medium">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0" fillId="2" fontId="1" numFmtId="0" xfId="0" applyAlignment="1" applyFill="1" applyFont="1">
      <alignment shrinkToFit="0" wrapText="1"/>
    </xf>
    <xf borderId="0" fillId="0" fontId="2" numFmtId="0" xfId="0" applyAlignment="1" applyFont="1">
      <alignment readingOrder="0" shrinkToFit="0" wrapText="1"/>
    </xf>
    <xf borderId="0" fillId="0" fontId="1" numFmtId="0" xfId="0" applyAlignment="1" applyFont="1">
      <alignment shrinkToFit="0" wrapText="1"/>
    </xf>
    <xf borderId="0" fillId="2" fontId="1"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ont="1">
      <alignment readingOrder="0" shrinkToFit="0" wrapText="1"/>
    </xf>
    <xf borderId="0" fillId="0" fontId="4" numFmtId="0" xfId="0" applyAlignment="1" applyFont="1">
      <alignment readingOrder="0" shrinkToFit="0" wrapText="1"/>
    </xf>
    <xf borderId="0" fillId="2" fontId="5" numFmtId="0" xfId="0" applyAlignment="1" applyFont="1">
      <alignment readingOrder="0" shrinkToFit="0" wrapText="1"/>
    </xf>
    <xf borderId="0" fillId="0" fontId="5" numFmtId="0" xfId="0" applyAlignment="1" applyFont="1">
      <alignment readingOrder="0" shrinkToFit="0" wrapText="1"/>
    </xf>
    <xf borderId="0" fillId="2" fontId="6"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Font="1"/>
    <xf borderId="0" fillId="2" fontId="6" numFmtId="0" xfId="0" applyAlignment="1" applyFont="1">
      <alignment shrinkToFit="0" wrapText="1"/>
    </xf>
    <xf borderId="0" fillId="0" fontId="6" numFmtId="0" xfId="0" applyAlignment="1" applyFont="1">
      <alignment shrinkToFit="0" wrapText="1"/>
    </xf>
    <xf borderId="0" fillId="0" fontId="9" numFmtId="0" xfId="0" applyAlignment="1" applyFont="1">
      <alignment readingOrder="0" shrinkToFit="0" wrapText="1"/>
    </xf>
    <xf borderId="0" fillId="2" fontId="10" numFmtId="0" xfId="0" applyAlignment="1" applyFont="1">
      <alignment readingOrder="0" shrinkToFit="0" wrapText="1"/>
    </xf>
    <xf borderId="0" fillId="0" fontId="10" numFmtId="0" xfId="0" applyAlignment="1" applyFont="1">
      <alignment readingOrder="0" shrinkToFit="0" wrapText="1"/>
    </xf>
    <xf borderId="0" fillId="0" fontId="1" numFmtId="0" xfId="0" applyAlignment="1" applyFont="1">
      <alignment readingOrder="0" shrinkToFit="0" wrapText="1"/>
    </xf>
    <xf borderId="0" fillId="3" fontId="11" numFmtId="0" xfId="0" applyAlignment="1" applyFill="1" applyFont="1">
      <alignment readingOrder="0"/>
    </xf>
    <xf borderId="0" fillId="0" fontId="1" numFmtId="0" xfId="0" applyAlignment="1" applyFont="1">
      <alignment readingOrder="0"/>
    </xf>
    <xf borderId="0" fillId="0" fontId="11" numFmtId="0" xfId="0" applyAlignment="1" applyFont="1">
      <alignment readingOrder="0"/>
    </xf>
    <xf borderId="0" fillId="2" fontId="1" numFmtId="0" xfId="0" applyFont="1"/>
    <xf borderId="0" fillId="3" fontId="11" numFmtId="0" xfId="0" applyAlignment="1" applyFont="1">
      <alignment readingOrder="0"/>
    </xf>
    <xf borderId="0" fillId="0" fontId="1" numFmtId="0" xfId="0" applyAlignment="1" applyFont="1">
      <alignment readingOrder="0"/>
    </xf>
    <xf borderId="0" fillId="0" fontId="11" numFmtId="0" xfId="0" applyAlignment="1" applyFont="1">
      <alignment readingOrder="0" shrinkToFit="0" wrapText="1"/>
    </xf>
    <xf borderId="0" fillId="0" fontId="11" numFmtId="0" xfId="0" applyFont="1"/>
    <xf borderId="0" fillId="4" fontId="12" numFmtId="0" xfId="0" applyAlignment="1" applyFill="1" applyFont="1">
      <alignment horizontal="center" readingOrder="0" shrinkToFit="0" vertical="center" wrapText="1"/>
    </xf>
    <xf borderId="0" fillId="4" fontId="13" numFmtId="0" xfId="0" applyFont="1"/>
    <xf borderId="1" fillId="4" fontId="12" numFmtId="0" xfId="0" applyAlignment="1" applyBorder="1" applyFont="1">
      <alignment horizontal="center" readingOrder="0" shrinkToFit="0" vertical="center" wrapText="1"/>
    </xf>
    <xf borderId="0" fillId="4" fontId="12" numFmtId="0" xfId="0" applyAlignment="1" applyFont="1">
      <alignment horizontal="right" readingOrder="0" shrinkToFit="0" vertical="center" wrapText="1"/>
    </xf>
    <xf borderId="2" fillId="4" fontId="14" numFmtId="164" xfId="0" applyAlignment="1" applyBorder="1" applyFont="1" applyNumberFormat="1">
      <alignment horizontal="center" readingOrder="0" shrinkToFit="0" vertical="center" wrapText="1"/>
    </xf>
    <xf borderId="0" fillId="4" fontId="14"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5" fontId="15" numFmtId="0" xfId="0" applyAlignment="1" applyFill="1" applyFont="1">
      <alignment horizontal="center" readingOrder="0" shrinkToFit="0" vertical="center" wrapText="1"/>
    </xf>
    <xf borderId="1" fillId="0" fontId="16" numFmtId="0" xfId="0" applyBorder="1" applyFont="1"/>
    <xf borderId="0" fillId="6" fontId="15" numFmtId="165" xfId="0" applyAlignment="1" applyFill="1" applyFont="1" applyNumberFormat="1">
      <alignment horizontal="center" readingOrder="0" shrinkToFit="0" vertical="center" wrapText="1"/>
    </xf>
    <xf borderId="2" fillId="3" fontId="17" numFmtId="164" xfId="0" applyAlignment="1" applyBorder="1" applyFont="1" applyNumberFormat="1">
      <alignment horizontal="center" readingOrder="0" shrinkToFit="0" vertical="center" wrapText="1"/>
    </xf>
    <xf borderId="2" fillId="3" fontId="17" numFmtId="166" xfId="0" applyAlignment="1" applyBorder="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1" fillId="5" fontId="15" numFmtId="0" xfId="0" applyAlignment="1" applyBorder="1" applyFont="1">
      <alignment horizontal="center" readingOrder="0" shrinkToFit="0" vertical="center" wrapText="1"/>
    </xf>
    <xf borderId="0" fillId="5" fontId="18" numFmtId="0" xfId="0" applyAlignment="1" applyFont="1">
      <alignment horizontal="center" readingOrder="0" shrinkToFit="0" vertical="center" wrapText="1"/>
    </xf>
    <xf borderId="0" fillId="7" fontId="18" numFmtId="0" xfId="0" applyAlignment="1" applyFill="1" applyFont="1">
      <alignment horizontal="center" readingOrder="0" shrinkToFit="0" vertical="center" wrapText="1"/>
    </xf>
    <xf borderId="2" fillId="3" fontId="17" numFmtId="0" xfId="0" applyAlignment="1" applyBorder="1" applyFont="1">
      <alignment horizontal="center" readingOrder="0" shrinkToFit="0" vertical="center" wrapText="1"/>
    </xf>
    <xf borderId="3" fillId="4" fontId="19" numFmtId="0" xfId="0" applyAlignment="1" applyBorder="1" applyFont="1">
      <alignment readingOrder="0" vertical="bottom"/>
    </xf>
    <xf borderId="3" fillId="0" fontId="16" numFmtId="0" xfId="0" applyBorder="1" applyFont="1"/>
    <xf borderId="3" fillId="4" fontId="20" numFmtId="0" xfId="0" applyAlignment="1" applyBorder="1" applyFont="1">
      <alignment vertical="bottom"/>
    </xf>
    <xf borderId="3" fillId="4" fontId="20" numFmtId="164" xfId="0" applyAlignment="1" applyBorder="1" applyFont="1" applyNumberFormat="1">
      <alignment vertical="bottom"/>
    </xf>
    <xf borderId="4" fillId="4" fontId="20" numFmtId="164" xfId="0" applyBorder="1" applyFont="1" applyNumberFormat="1"/>
    <xf borderId="5" fillId="4" fontId="20" numFmtId="164" xfId="0" applyBorder="1" applyFont="1" applyNumberFormat="1"/>
    <xf borderId="5" fillId="4" fontId="20" numFmtId="164" xfId="0" applyAlignment="1" applyBorder="1" applyFont="1" applyNumberFormat="1">
      <alignment vertical="bottom"/>
    </xf>
    <xf borderId="0" fillId="0" fontId="20" numFmtId="164" xfId="0" applyAlignment="1" applyFont="1" applyNumberFormat="1">
      <alignment vertical="bottom"/>
    </xf>
    <xf borderId="0" fillId="0" fontId="1" numFmtId="0" xfId="0" applyAlignment="1" applyFont="1">
      <alignment horizontal="center" readingOrder="0"/>
    </xf>
    <xf borderId="0" fillId="0" fontId="21" numFmtId="164" xfId="0" applyAlignment="1" applyFont="1" applyNumberFormat="1">
      <alignment horizontal="center"/>
    </xf>
    <xf borderId="1" fillId="0" fontId="1" numFmtId="0" xfId="0" applyAlignment="1" applyBorder="1" applyFont="1">
      <alignment readingOrder="0"/>
    </xf>
    <xf borderId="0" fillId="6" fontId="22" numFmtId="166" xfId="0" applyAlignment="1" applyFont="1" applyNumberFormat="1">
      <alignment horizontal="center" readingOrder="0"/>
    </xf>
    <xf borderId="0" fillId="0" fontId="22" numFmtId="166" xfId="0" applyAlignment="1" applyFont="1" applyNumberFormat="1">
      <alignment horizontal="center" readingOrder="0"/>
    </xf>
    <xf borderId="0" fillId="0" fontId="22" numFmtId="166" xfId="0" applyAlignment="1" applyFont="1" applyNumberFormat="1">
      <alignment horizontal="center" readingOrder="0" shrinkToFit="0" vertical="center" wrapText="1"/>
    </xf>
    <xf borderId="0" fillId="0" fontId="22" numFmtId="166" xfId="0" applyAlignment="1" applyFont="1" applyNumberFormat="1">
      <alignment horizontal="center" readingOrder="0" shrinkToFit="0" vertical="bottom" wrapText="1"/>
    </xf>
    <xf borderId="0" fillId="0" fontId="17" numFmtId="166" xfId="0" applyAlignment="1" applyFont="1" applyNumberFormat="1">
      <alignment horizontal="center" readingOrder="0" shrinkToFit="0" vertical="center" wrapText="1"/>
    </xf>
    <xf borderId="0" fillId="4" fontId="17" numFmtId="166" xfId="0" applyAlignment="1" applyFont="1" applyNumberFormat="1">
      <alignment horizontal="center" readingOrder="0" shrinkToFit="0" vertical="center" wrapText="1"/>
    </xf>
    <xf borderId="0" fillId="6" fontId="23" numFmtId="166" xfId="0" applyAlignment="1" applyFont="1" applyNumberFormat="1">
      <alignment horizontal="center" readingOrder="0"/>
    </xf>
    <xf borderId="0" fillId="0" fontId="24" numFmtId="166" xfId="0" applyAlignment="1" applyFont="1" applyNumberFormat="1">
      <alignment horizontal="center" readingOrder="0" shrinkToFit="0" vertical="bottom" wrapText="1"/>
    </xf>
    <xf borderId="0" fillId="4" fontId="22" numFmtId="166" xfId="0" applyAlignment="1" applyFont="1" applyNumberFormat="1">
      <alignment horizontal="center"/>
    </xf>
    <xf borderId="0" fillId="0" fontId="22" numFmtId="166" xfId="0" applyAlignment="1" applyFont="1" applyNumberFormat="1">
      <alignment horizontal="center"/>
    </xf>
    <xf borderId="0" fillId="0" fontId="24" numFmtId="166" xfId="0" applyAlignment="1" applyFont="1" applyNumberFormat="1">
      <alignment horizontal="center" readingOrder="0"/>
    </xf>
    <xf borderId="0" fillId="0" fontId="21" numFmtId="164" xfId="0" applyAlignment="1" applyFont="1" applyNumberFormat="1">
      <alignment horizontal="center" readingOrder="0"/>
    </xf>
    <xf borderId="0" fillId="0" fontId="1" numFmtId="0" xfId="0" applyFont="1"/>
    <xf borderId="0" fillId="6" fontId="22" numFmtId="166" xfId="0" applyAlignment="1" applyFont="1" applyNumberFormat="1">
      <alignment horizontal="center"/>
    </xf>
    <xf borderId="1" fillId="0" fontId="1" numFmtId="0" xfId="0" applyBorder="1" applyFont="1"/>
    <xf borderId="0" fillId="6" fontId="23" numFmtId="166" xfId="0" applyAlignment="1" applyFont="1" applyNumberFormat="1">
      <alignment horizontal="center"/>
    </xf>
    <xf borderId="0" fillId="0" fontId="23" numFmtId="166" xfId="0" applyAlignment="1" applyFont="1" applyNumberFormat="1">
      <alignment horizontal="center"/>
    </xf>
    <xf borderId="0" fillId="0" fontId="23" numFmtId="166" xfId="0" applyAlignment="1" applyFont="1" applyNumberFormat="1">
      <alignment horizontal="center" readingOrder="0" shrinkToFit="0" vertical="bottom" wrapText="1"/>
    </xf>
    <xf borderId="3" fillId="4" fontId="11" numFmtId="0" xfId="0" applyAlignment="1" applyBorder="1" applyFont="1">
      <alignment readingOrder="0"/>
    </xf>
    <xf borderId="3" fillId="4" fontId="1" numFmtId="0" xfId="0" applyBorder="1" applyFont="1"/>
    <xf borderId="3" fillId="4" fontId="21" numFmtId="164" xfId="0" applyAlignment="1" applyBorder="1" applyFont="1" applyNumberFormat="1">
      <alignment horizontal="center" readingOrder="0"/>
    </xf>
    <xf borderId="6" fillId="4" fontId="1" numFmtId="0" xfId="0" applyBorder="1" applyFont="1"/>
    <xf borderId="3" fillId="4" fontId="22" numFmtId="166" xfId="0" applyAlignment="1" applyBorder="1" applyFont="1" applyNumberFormat="1">
      <alignment horizontal="center"/>
    </xf>
    <xf borderId="3" fillId="4" fontId="22" numFmtId="166" xfId="0" applyAlignment="1" applyBorder="1" applyFont="1" applyNumberFormat="1">
      <alignment horizontal="center" readingOrder="0"/>
    </xf>
    <xf borderId="3" fillId="4" fontId="22" numFmtId="166" xfId="0" applyAlignment="1" applyBorder="1" applyFont="1" applyNumberFormat="1">
      <alignment horizontal="center" readingOrder="0" shrinkToFit="0" vertical="bottom" wrapText="1"/>
    </xf>
    <xf borderId="5" fillId="4" fontId="17" numFmtId="166" xfId="0" applyAlignment="1" applyBorder="1" applyFont="1" applyNumberFormat="1">
      <alignment horizontal="center" readingOrder="0" shrinkToFit="0" vertical="center" wrapText="1"/>
    </xf>
    <xf borderId="3" fillId="4" fontId="17" numFmtId="166" xfId="0" applyAlignment="1" applyBorder="1" applyFont="1" applyNumberFormat="1">
      <alignment horizontal="center" readingOrder="0" shrinkToFit="0" vertical="center" wrapText="1"/>
    </xf>
    <xf borderId="0" fillId="0" fontId="22" numFmtId="166" xfId="0" applyAlignment="1" applyFont="1" applyNumberFormat="1">
      <alignment horizontal="center" shrinkToFit="0" vertical="center" wrapText="1"/>
    </xf>
    <xf borderId="0" fillId="6" fontId="25" numFmtId="166" xfId="0" applyAlignment="1" applyFont="1" applyNumberFormat="1">
      <alignment horizontal="center" readingOrder="0"/>
    </xf>
    <xf borderId="3" fillId="8" fontId="1" numFmtId="0" xfId="0" applyAlignment="1" applyBorder="1" applyFill="1" applyFont="1">
      <alignment readingOrder="0"/>
    </xf>
    <xf borderId="3" fillId="8" fontId="1" numFmtId="0" xfId="0" applyBorder="1" applyFont="1"/>
    <xf borderId="3" fillId="8" fontId="21" numFmtId="164" xfId="0" applyAlignment="1" applyBorder="1" applyFont="1" applyNumberFormat="1">
      <alignment horizontal="center"/>
    </xf>
    <xf borderId="6" fillId="8" fontId="1" numFmtId="0" xfId="0" applyBorder="1" applyFont="1"/>
    <xf borderId="3" fillId="8" fontId="22" numFmtId="166" xfId="0" applyAlignment="1" applyBorder="1" applyFont="1" applyNumberFormat="1">
      <alignment horizontal="center"/>
    </xf>
    <xf borderId="3" fillId="8" fontId="22" numFmtId="166" xfId="0" applyAlignment="1" applyBorder="1" applyFont="1" applyNumberFormat="1">
      <alignment horizontal="center" readingOrder="0"/>
    </xf>
    <xf borderId="3" fillId="8" fontId="22" numFmtId="166" xfId="0" applyAlignment="1" applyBorder="1" applyFont="1" applyNumberFormat="1">
      <alignment horizontal="center" readingOrder="0" shrinkToFit="0" vertical="bottom" wrapText="1"/>
    </xf>
    <xf borderId="5" fillId="8" fontId="17" numFmtId="166" xfId="0" applyAlignment="1" applyBorder="1" applyFont="1" applyNumberFormat="1">
      <alignment horizontal="center" readingOrder="0" shrinkToFit="0" vertical="center" wrapText="1"/>
    </xf>
    <xf borderId="3" fillId="8" fontId="17" numFmtId="166" xfId="0" applyAlignment="1" applyBorder="1" applyFont="1" applyNumberFormat="1">
      <alignment horizontal="center" readingOrder="0" shrinkToFit="0" vertical="center" wrapText="1"/>
    </xf>
    <xf borderId="0" fillId="0" fontId="26" numFmtId="0" xfId="0" applyFont="1"/>
    <xf borderId="0" fillId="4" fontId="22" numFmtId="166" xfId="0" applyAlignment="1" applyFont="1" applyNumberFormat="1">
      <alignment horizontal="center" readingOrder="0"/>
    </xf>
    <xf borderId="0" fillId="4" fontId="27" numFmtId="0" xfId="0" applyAlignment="1" applyFont="1">
      <alignment horizontal="center" readingOrder="0" shrinkToFit="0" vertical="center" wrapText="1"/>
    </xf>
    <xf borderId="0" fillId="4" fontId="15" numFmtId="0" xfId="0" applyAlignment="1" applyFont="1">
      <alignment horizontal="center" readingOrder="0" shrinkToFit="0" vertical="center" wrapText="1"/>
    </xf>
    <xf borderId="0" fillId="4" fontId="1" numFmtId="0" xfId="0" applyFont="1"/>
    <xf borderId="1" fillId="4" fontId="15" numFmtId="0" xfId="0" applyAlignment="1" applyBorder="1" applyFont="1">
      <alignment horizontal="center" readingOrder="0" shrinkToFit="0" vertical="center" wrapText="1"/>
    </xf>
    <xf borderId="0" fillId="4" fontId="15" numFmtId="0" xfId="0" applyAlignment="1" applyFont="1">
      <alignment horizontal="right" readingOrder="0" shrinkToFit="0" vertical="center" wrapText="1"/>
    </xf>
    <xf borderId="0" fillId="9" fontId="17" numFmtId="0" xfId="0" applyAlignment="1" applyFill="1" applyFont="1">
      <alignment horizontal="center" readingOrder="0" shrinkToFit="0" vertical="center" wrapText="1"/>
    </xf>
    <xf borderId="0" fillId="5" fontId="27" numFmtId="0" xfId="0" applyAlignment="1" applyFont="1">
      <alignment horizontal="center" readingOrder="0" shrinkToFit="0" vertical="center" wrapText="1"/>
    </xf>
    <xf borderId="0" fillId="5" fontId="15" numFmtId="165" xfId="0" applyAlignment="1" applyFont="1" applyNumberFormat="1">
      <alignment horizontal="center" readingOrder="0" shrinkToFit="0" vertical="center" wrapText="1"/>
    </xf>
    <xf borderId="0" fillId="7" fontId="17" numFmtId="0" xfId="0" applyAlignment="1" applyFont="1">
      <alignment horizontal="center" readingOrder="0" shrinkToFit="0" vertical="center" wrapText="1"/>
    </xf>
    <xf borderId="0" fillId="10" fontId="17" numFmtId="0" xfId="0" applyAlignment="1" applyFill="1" applyFont="1">
      <alignment horizontal="center" readingOrder="0" shrinkToFit="0" vertical="center" wrapText="1"/>
    </xf>
    <xf borderId="0" fillId="4" fontId="19" numFmtId="0" xfId="0" applyAlignment="1" applyFont="1">
      <alignment readingOrder="0" vertical="bottom"/>
    </xf>
    <xf borderId="0" fillId="4" fontId="26" numFmtId="0" xfId="0" applyAlignment="1" applyFont="1">
      <alignment vertical="bottom"/>
    </xf>
    <xf borderId="0" fillId="4" fontId="26" numFmtId="164" xfId="0" applyAlignment="1" applyFont="1" applyNumberFormat="1">
      <alignment vertical="bottom"/>
    </xf>
    <xf borderId="1" fillId="4" fontId="26" numFmtId="0" xfId="0" applyAlignment="1" applyBorder="1" applyFont="1">
      <alignment vertical="bottom"/>
    </xf>
    <xf borderId="2" fillId="4" fontId="26" numFmtId="164" xfId="0" applyBorder="1" applyFont="1" applyNumberFormat="1"/>
    <xf borderId="2" fillId="4" fontId="26" numFmtId="164" xfId="0" applyAlignment="1" applyBorder="1" applyFont="1" applyNumberFormat="1">
      <alignment vertical="bottom"/>
    </xf>
    <xf borderId="0" fillId="0" fontId="28" numFmtId="0" xfId="0" applyAlignment="1" applyFont="1">
      <alignment readingOrder="0"/>
    </xf>
    <xf borderId="0" fillId="11" fontId="22" numFmtId="166" xfId="0" applyAlignment="1" applyFill="1" applyFont="1" applyNumberFormat="1">
      <alignment horizontal="center" readingOrder="0"/>
    </xf>
    <xf borderId="0" fillId="9" fontId="17" numFmtId="166" xfId="0" applyAlignment="1" applyFont="1" applyNumberFormat="1">
      <alignment horizontal="center" readingOrder="0" shrinkToFit="0" vertical="center" wrapText="1"/>
    </xf>
    <xf borderId="0" fillId="6" fontId="29" numFmtId="166" xfId="0" applyAlignment="1" applyFont="1" applyNumberFormat="1">
      <alignment horizontal="center" readingOrder="0"/>
    </xf>
    <xf borderId="0" fillId="6" fontId="24" numFmtId="166" xfId="0" applyAlignment="1" applyFont="1" applyNumberFormat="1">
      <alignment horizontal="center" readingOrder="0"/>
    </xf>
    <xf borderId="0" fillId="0" fontId="30" numFmtId="166" xfId="0" applyAlignment="1" applyFont="1" applyNumberFormat="1">
      <alignment horizontal="center" readingOrder="0" shrinkToFit="0" vertical="center" wrapText="1"/>
    </xf>
    <xf borderId="0" fillId="9" fontId="22" numFmtId="166" xfId="0" applyAlignment="1" applyFont="1" applyNumberFormat="1">
      <alignment horizontal="center"/>
    </xf>
    <xf borderId="0" fillId="0" fontId="24" numFmtId="166" xfId="0" applyAlignment="1" applyFont="1" applyNumberFormat="1">
      <alignment horizontal="center"/>
    </xf>
    <xf borderId="2" fillId="3" fontId="22" numFmtId="166" xfId="0" applyAlignment="1" applyBorder="1" applyFont="1" applyNumberFormat="1">
      <alignment horizontal="center"/>
    </xf>
    <xf borderId="0" fillId="0" fontId="25" numFmtId="166" xfId="0" applyAlignment="1" applyFont="1" applyNumberFormat="1">
      <alignment horizontal="center" readingOrder="0"/>
    </xf>
    <xf borderId="0" fillId="6" fontId="29" numFmtId="166" xfId="0" applyAlignment="1" applyFont="1" applyNumberFormat="1">
      <alignment horizontal="center"/>
    </xf>
    <xf borderId="0" fillId="0" fontId="23" numFmtId="166" xfId="0" applyAlignment="1" applyFont="1" applyNumberFormat="1">
      <alignment horizontal="center" readingOrder="0"/>
    </xf>
    <xf borderId="3" fillId="4" fontId="31" numFmtId="0" xfId="0" applyAlignment="1" applyBorder="1" applyFont="1">
      <alignment readingOrder="0"/>
    </xf>
    <xf borderId="3" fillId="4" fontId="13" numFmtId="0" xfId="0" applyBorder="1" applyFont="1"/>
    <xf borderId="3" fillId="4" fontId="32" numFmtId="164" xfId="0" applyAlignment="1" applyBorder="1" applyFont="1" applyNumberFormat="1">
      <alignment horizontal="center" readingOrder="0"/>
    </xf>
    <xf borderId="6" fillId="4" fontId="13" numFmtId="0" xfId="0" applyBorder="1" applyFont="1"/>
    <xf borderId="3" fillId="4" fontId="33" numFmtId="166" xfId="0" applyAlignment="1" applyBorder="1" applyFont="1" applyNumberFormat="1">
      <alignment horizontal="center" readingOrder="0"/>
    </xf>
    <xf borderId="3" fillId="4" fontId="33" numFmtId="166" xfId="0" applyAlignment="1" applyBorder="1" applyFont="1" applyNumberFormat="1">
      <alignment horizontal="center"/>
    </xf>
    <xf borderId="2" fillId="4" fontId="17" numFmtId="166" xfId="0" applyAlignment="1" applyBorder="1" applyFont="1" applyNumberFormat="1">
      <alignment horizontal="center" readingOrder="0" shrinkToFit="0" vertical="center" wrapText="1"/>
    </xf>
    <xf borderId="5" fillId="4" fontId="33" numFmtId="166" xfId="0" applyAlignment="1" applyBorder="1" applyFont="1" applyNumberFormat="1">
      <alignment horizontal="center"/>
    </xf>
    <xf borderId="0" fillId="0" fontId="29" numFmtId="166" xfId="0" applyAlignment="1" applyFont="1" applyNumberFormat="1">
      <alignment horizontal="center" readingOrder="0"/>
    </xf>
    <xf borderId="0" fillId="6" fontId="34" numFmtId="166" xfId="0" applyAlignment="1" applyFont="1" applyNumberFormat="1">
      <alignment horizontal="center" readingOrder="0"/>
    </xf>
    <xf borderId="0" fillId="6" fontId="24" numFmtId="166" xfId="0" applyAlignment="1" applyFont="1" applyNumberFormat="1">
      <alignment horizontal="center"/>
    </xf>
    <xf borderId="0" fillId="8" fontId="13" numFmtId="0" xfId="0" applyAlignment="1" applyFont="1">
      <alignment readingOrder="0"/>
    </xf>
    <xf borderId="0" fillId="8" fontId="1" numFmtId="0" xfId="0" applyFont="1"/>
    <xf borderId="0" fillId="8" fontId="21" numFmtId="164" xfId="0" applyAlignment="1" applyFont="1" applyNumberFormat="1">
      <alignment horizontal="center"/>
    </xf>
    <xf borderId="1" fillId="8" fontId="1" numFmtId="0" xfId="0" applyBorder="1" applyFont="1"/>
    <xf borderId="0" fillId="8" fontId="22" numFmtId="166" xfId="0" applyAlignment="1" applyFont="1" applyNumberFormat="1">
      <alignment horizontal="center"/>
    </xf>
    <xf borderId="0" fillId="8" fontId="22" numFmtId="166" xfId="0" applyAlignment="1" applyFont="1" applyNumberFormat="1">
      <alignment horizontal="center" readingOrder="0"/>
    </xf>
    <xf borderId="2" fillId="8" fontId="17" numFmtId="166" xfId="0" applyAlignment="1" applyBorder="1" applyFont="1" applyNumberFormat="1">
      <alignment horizontal="center" readingOrder="0" shrinkToFit="0" vertical="center" wrapText="1"/>
    </xf>
    <xf borderId="0" fillId="8" fontId="35" numFmtId="166" xfId="0" applyAlignment="1" applyFont="1" applyNumberFormat="1">
      <alignment horizontal="center"/>
    </xf>
    <xf borderId="0" fillId="8" fontId="24" numFmtId="166" xfId="0" applyAlignment="1" applyFont="1" applyNumberFormat="1">
      <alignment horizontal="center" readingOrder="0"/>
    </xf>
    <xf borderId="0" fillId="8" fontId="24" numFmtId="166" xfId="0" applyAlignment="1" applyFont="1" applyNumberFormat="1">
      <alignment horizontal="center"/>
    </xf>
    <xf borderId="2" fillId="8" fontId="22" numFmtId="166" xfId="0" applyAlignment="1" applyBorder="1" applyFont="1" applyNumberFormat="1">
      <alignment horizontal="center"/>
    </xf>
    <xf borderId="0" fillId="6" fontId="36" numFmtId="166" xfId="0" applyAlignment="1" applyFont="1" applyNumberFormat="1">
      <alignment horizontal="center" readingOrder="0"/>
    </xf>
    <xf borderId="0" fillId="0" fontId="36" numFmtId="166" xfId="0" applyAlignment="1" applyFont="1" applyNumberFormat="1">
      <alignment horizontal="center" readingOrder="0"/>
    </xf>
    <xf borderId="0" fillId="12" fontId="22" numFmtId="166" xfId="0" applyAlignment="1" applyFill="1" applyFont="1" applyNumberFormat="1">
      <alignment horizontal="center" readingOrder="0"/>
    </xf>
    <xf borderId="7" fillId="6" fontId="15" numFmtId="165" xfId="0" applyAlignment="1" applyBorder="1" applyFont="1" applyNumberFormat="1">
      <alignment horizontal="center" readingOrder="0" shrinkToFit="0" vertical="center" wrapText="1"/>
    </xf>
    <xf borderId="1" fillId="6" fontId="15" numFmtId="165" xfId="0" applyAlignment="1" applyBorder="1" applyFont="1" applyNumberFormat="1">
      <alignment horizontal="center" readingOrder="0" shrinkToFit="0" vertical="center" wrapText="1"/>
    </xf>
    <xf borderId="8" fillId="4" fontId="12" numFmtId="0" xfId="0" applyAlignment="1" applyBorder="1" applyFont="1">
      <alignment horizontal="center" readingOrder="0" shrinkToFit="0" vertical="center" wrapText="1"/>
    </xf>
    <xf borderId="0" fillId="0" fontId="15" numFmtId="165" xfId="0" applyAlignment="1" applyFont="1" applyNumberFormat="1">
      <alignment horizontal="center" readingOrder="0" shrinkToFit="0" vertical="center" wrapText="1"/>
    </xf>
    <xf borderId="7" fillId="5" fontId="18" numFmtId="0" xfId="0" applyAlignment="1" applyBorder="1" applyFont="1">
      <alignment horizontal="center" readingOrder="0" shrinkToFit="0" vertical="center" wrapText="1"/>
    </xf>
    <xf borderId="1" fillId="5" fontId="18" numFmtId="0" xfId="0" applyAlignment="1" applyBorder="1" applyFont="1">
      <alignment horizontal="center" readingOrder="0" shrinkToFit="0" vertical="center" wrapText="1"/>
    </xf>
    <xf borderId="2" fillId="0" fontId="16" numFmtId="0" xfId="0" applyBorder="1" applyFont="1"/>
    <xf borderId="0" fillId="0" fontId="18" numFmtId="0" xfId="0" applyAlignment="1" applyFont="1">
      <alignment horizontal="center" readingOrder="0" shrinkToFit="0" vertical="center" wrapText="1"/>
    </xf>
    <xf borderId="3" fillId="4" fontId="32" numFmtId="164" xfId="0" applyAlignment="1" applyBorder="1" applyFont="1" applyNumberFormat="1">
      <alignment horizontal="center"/>
    </xf>
    <xf borderId="9" fillId="4" fontId="33" numFmtId="166" xfId="0" applyAlignment="1" applyBorder="1" applyFont="1" applyNumberFormat="1">
      <alignment horizontal="center"/>
    </xf>
    <xf borderId="6" fillId="4" fontId="33" numFmtId="166" xfId="0" applyAlignment="1" applyBorder="1" applyFont="1" applyNumberFormat="1">
      <alignment horizontal="center" readingOrder="0"/>
    </xf>
    <xf borderId="7" fillId="6" fontId="22" numFmtId="166" xfId="0" applyAlignment="1" applyBorder="1" applyFont="1" applyNumberFormat="1">
      <alignment horizontal="center" readingOrder="0"/>
    </xf>
    <xf borderId="1" fillId="6" fontId="22" numFmtId="166" xfId="0" applyAlignment="1" applyBorder="1" applyFont="1" applyNumberFormat="1">
      <alignment horizontal="center" readingOrder="0"/>
    </xf>
    <xf borderId="2" fillId="4" fontId="14" numFmtId="166" xfId="0" applyAlignment="1" applyBorder="1" applyFont="1" applyNumberFormat="1">
      <alignment horizontal="center" readingOrder="0" shrinkToFit="0" vertical="center" wrapText="1"/>
    </xf>
    <xf borderId="7" fillId="6" fontId="37" numFmtId="166" xfId="0" applyAlignment="1" applyBorder="1" applyFont="1" applyNumberFormat="1">
      <alignment horizontal="center" vertical="bottom"/>
    </xf>
    <xf borderId="0" fillId="0" fontId="37" numFmtId="166" xfId="0" applyAlignment="1" applyFont="1" applyNumberFormat="1">
      <alignment horizontal="center" vertical="bottom"/>
    </xf>
    <xf borderId="0" fillId="6" fontId="26" numFmtId="166" xfId="0" applyAlignment="1" applyFont="1" applyNumberFormat="1">
      <alignment vertical="bottom"/>
    </xf>
    <xf borderId="0" fillId="0" fontId="26" numFmtId="166" xfId="0" applyAlignment="1" applyFont="1" applyNumberFormat="1">
      <alignment vertical="bottom"/>
    </xf>
    <xf borderId="1" fillId="6" fontId="37" numFmtId="166" xfId="0" applyAlignment="1" applyBorder="1" applyFont="1" applyNumberFormat="1">
      <alignment horizontal="center" vertical="bottom"/>
    </xf>
    <xf borderId="7" fillId="6" fontId="22" numFmtId="166" xfId="0" applyAlignment="1" applyBorder="1" applyFont="1" applyNumberFormat="1">
      <alignment horizontal="center"/>
    </xf>
    <xf borderId="3" fillId="8" fontId="13" numFmtId="0" xfId="0" applyAlignment="1" applyBorder="1" applyFont="1">
      <alignment readingOrder="0"/>
    </xf>
    <xf borderId="3" fillId="8" fontId="13" numFmtId="0" xfId="0" applyBorder="1" applyFont="1"/>
    <xf borderId="3" fillId="8" fontId="32" numFmtId="164" xfId="0" applyAlignment="1" applyBorder="1" applyFont="1" applyNumberFormat="1">
      <alignment horizontal="center"/>
    </xf>
    <xf borderId="9" fillId="8" fontId="33" numFmtId="166" xfId="0" applyAlignment="1" applyBorder="1" applyFont="1" applyNumberFormat="1">
      <alignment horizontal="center"/>
    </xf>
    <xf borderId="3" fillId="8" fontId="33" numFmtId="166" xfId="0" applyAlignment="1" applyBorder="1" applyFont="1" applyNumberFormat="1">
      <alignment horizontal="center" readingOrder="0"/>
    </xf>
    <xf borderId="6" fillId="8" fontId="33" numFmtId="166" xfId="0" applyAlignment="1" applyBorder="1" applyFont="1" applyNumberFormat="1">
      <alignment horizontal="center" readingOrder="0"/>
    </xf>
    <xf borderId="5" fillId="8" fontId="14" numFmtId="166" xfId="0" applyAlignment="1" applyBorder="1" applyFont="1" applyNumberFormat="1">
      <alignment horizontal="center" readingOrder="0" shrinkToFit="0" vertical="center" wrapText="1"/>
    </xf>
    <xf borderId="3" fillId="8" fontId="33" numFmtId="166" xfId="0" applyAlignment="1" applyBorder="1" applyFont="1" applyNumberFormat="1">
      <alignment horizontal="center"/>
    </xf>
    <xf borderId="1" fillId="6" fontId="22" numFmtId="166" xfId="0" applyAlignment="1" applyBorder="1" applyFont="1" applyNumberFormat="1">
      <alignment horizontal="center"/>
    </xf>
    <xf borderId="7" fillId="6" fontId="1" numFmtId="0" xfId="0" applyBorder="1" applyFont="1"/>
    <xf borderId="1" fillId="6" fontId="1" numFmtId="0" xfId="0" applyBorder="1" applyFont="1"/>
    <xf borderId="0" fillId="6" fontId="1" numFmtId="0" xfId="0" applyFont="1"/>
    <xf borderId="2" fillId="4" fontId="13" numFmtId="0" xfId="0" applyBorder="1" applyFont="1"/>
    <xf borderId="1" fillId="4" fontId="12" numFmtId="0" xfId="0" applyAlignment="1" applyBorder="1" applyFont="1">
      <alignment horizontal="right" readingOrder="0" shrinkToFit="0" vertical="center" wrapText="1"/>
    </xf>
    <xf borderId="1" fillId="7" fontId="17" numFmtId="0" xfId="0" applyAlignment="1" applyBorder="1" applyFont="1">
      <alignment horizontal="center" readingOrder="0" shrinkToFit="0" vertical="center" wrapText="1"/>
    </xf>
    <xf borderId="0" fillId="4" fontId="31" numFmtId="0" xfId="0" applyAlignment="1" applyFont="1">
      <alignment readingOrder="0"/>
    </xf>
    <xf borderId="0" fillId="4" fontId="21" numFmtId="164" xfId="0" applyAlignment="1" applyFont="1" applyNumberFormat="1">
      <alignment horizontal="center"/>
    </xf>
    <xf borderId="1" fillId="4" fontId="1" numFmtId="0" xfId="0" applyBorder="1" applyFont="1"/>
    <xf borderId="1" fillId="4" fontId="22" numFmtId="166" xfId="0" applyAlignment="1" applyBorder="1" applyFont="1" applyNumberFormat="1">
      <alignment horizontal="center" readingOrder="0"/>
    </xf>
    <xf borderId="0" fillId="4" fontId="24" numFmtId="166" xfId="0" applyAlignment="1" applyFont="1" applyNumberFormat="1">
      <alignment horizontal="center" readingOrder="0"/>
    </xf>
    <xf borderId="1" fillId="4" fontId="24" numFmtId="166" xfId="0" applyAlignment="1" applyBorder="1" applyFont="1" applyNumberFormat="1">
      <alignment horizontal="center" readingOrder="0"/>
    </xf>
    <xf borderId="1" fillId="0" fontId="22" numFmtId="166" xfId="0" applyAlignment="1" applyBorder="1" applyFont="1" applyNumberFormat="1">
      <alignment horizontal="center" readingOrder="0"/>
    </xf>
    <xf borderId="1" fillId="0" fontId="24" numFmtId="166" xfId="0" applyAlignment="1" applyBorder="1" applyFont="1" applyNumberFormat="1">
      <alignment horizontal="center" readingOrder="0"/>
    </xf>
    <xf borderId="0" fillId="0" fontId="28" numFmtId="0" xfId="0" applyFont="1"/>
    <xf borderId="1" fillId="0" fontId="22" numFmtId="166" xfId="0" applyAlignment="1" applyBorder="1" applyFont="1" applyNumberFormat="1">
      <alignment horizontal="center"/>
    </xf>
    <xf borderId="1" fillId="0" fontId="24" numFmtId="166" xfId="0" applyAlignment="1" applyBorder="1" applyFont="1" applyNumberFormat="1">
      <alignment horizontal="center"/>
    </xf>
    <xf borderId="1" fillId="8" fontId="22" numFmtId="166" xfId="0" applyAlignment="1" applyBorder="1" applyFont="1" applyNumberFormat="1">
      <alignment horizontal="center" readingOrder="0"/>
    </xf>
    <xf borderId="1" fillId="8" fontId="24" numFmtId="166" xfId="0" applyAlignment="1" applyBorder="1" applyFont="1" applyNumberFormat="1">
      <alignment horizontal="center" readingOrder="0"/>
    </xf>
    <xf borderId="0" fillId="0" fontId="34" numFmtId="166" xfId="0" applyAlignment="1" applyFont="1" applyNumberFormat="1">
      <alignment horizontal="center" readingOrder="0"/>
    </xf>
    <xf borderId="0" fillId="0" fontId="1" numFmtId="0" xfId="0" applyAlignment="1" applyFont="1">
      <alignment horizontal="center"/>
    </xf>
    <xf borderId="0" fillId="0" fontId="22" numFmtId="164" xfId="0" applyAlignment="1" applyFont="1" applyNumberFormat="1">
      <alignment horizontal="center"/>
    </xf>
    <xf borderId="0" fillId="6" fontId="22" numFmtId="164" xfId="0" applyAlignment="1" applyFont="1" applyNumberFormat="1">
      <alignment horizontal="center"/>
    </xf>
    <xf borderId="1" fillId="0" fontId="22" numFmtId="164" xfId="0" applyAlignment="1" applyBorder="1" applyFont="1" applyNumberFormat="1">
      <alignment horizontal="center"/>
    </xf>
    <xf borderId="0" fillId="0" fontId="24" numFmtId="164" xfId="0" applyAlignment="1" applyFont="1" applyNumberFormat="1">
      <alignment horizontal="center"/>
    </xf>
    <xf borderId="0" fillId="6" fontId="24" numFmtId="164" xfId="0" applyAlignment="1" applyFont="1" applyNumberFormat="1">
      <alignment horizontal="center"/>
    </xf>
    <xf borderId="1" fillId="0" fontId="24" numFmtId="164" xfId="0" applyAlignment="1" applyBorder="1" applyFont="1" applyNumberFormat="1">
      <alignment horizontal="center"/>
    </xf>
    <xf borderId="3" fillId="4" fontId="26" numFmtId="0" xfId="0" applyAlignment="1" applyBorder="1" applyFont="1">
      <alignment vertical="bottom"/>
    </xf>
    <xf borderId="3" fillId="4" fontId="26" numFmtId="164" xfId="0" applyAlignment="1" applyBorder="1" applyFont="1" applyNumberFormat="1">
      <alignment vertical="bottom"/>
    </xf>
    <xf borderId="5" fillId="4" fontId="26" numFmtId="164" xfId="0" applyBorder="1" applyFont="1" applyNumberFormat="1"/>
    <xf borderId="5" fillId="4" fontId="26" numFmtId="164" xfId="0" applyAlignment="1" applyBorder="1" applyFont="1" applyNumberFormat="1">
      <alignment vertical="bottom"/>
    </xf>
    <xf borderId="0" fillId="0" fontId="26" numFmtId="164" xfId="0" applyAlignment="1" applyFont="1" applyNumberFormat="1">
      <alignment vertical="bottom"/>
    </xf>
    <xf borderId="0" fillId="4" fontId="31" numFmtId="0" xfId="0" applyAlignment="1" applyFont="1">
      <alignment readingOrder="0" shrinkToFit="0" vertical="center" wrapText="1"/>
    </xf>
    <xf borderId="0" fillId="4" fontId="13" numFmtId="0" xfId="0" applyAlignment="1" applyFont="1">
      <alignment shrinkToFit="0" vertical="center" wrapText="1"/>
    </xf>
    <xf borderId="0" fillId="0" fontId="15" numFmtId="0" xfId="0" applyAlignment="1" applyFont="1">
      <alignment horizontal="center" readingOrder="0" shrinkToFit="0" vertical="center" wrapText="1"/>
    </xf>
    <xf borderId="10" fillId="5" fontId="11" numFmtId="0" xfId="0" applyAlignment="1" applyBorder="1" applyFont="1">
      <alignment readingOrder="0" shrinkToFit="0" wrapText="1"/>
    </xf>
    <xf borderId="10" fillId="5" fontId="15" numFmtId="0" xfId="0" applyAlignment="1" applyBorder="1" applyFont="1">
      <alignment horizontal="center" readingOrder="0" shrinkToFit="0" vertical="center" wrapText="1"/>
    </xf>
    <xf borderId="11" fillId="5" fontId="11" numFmtId="0" xfId="0" applyAlignment="1" applyBorder="1" applyFont="1">
      <alignment readingOrder="0" shrinkToFit="0" wrapText="1"/>
    </xf>
    <xf borderId="12" fillId="0" fontId="16" numFmtId="0" xfId="0" applyBorder="1" applyFont="1"/>
    <xf borderId="0" fillId="5" fontId="11" numFmtId="0" xfId="0" applyAlignment="1" applyFont="1">
      <alignment readingOrder="0" shrinkToFit="0" wrapText="1"/>
    </xf>
    <xf borderId="0" fillId="0" fontId="1" numFmtId="0" xfId="0" applyAlignment="1" applyFont="1">
      <alignment horizontal="right" readingOrder="0"/>
    </xf>
    <xf borderId="10" fillId="0" fontId="1" numFmtId="0" xfId="0" applyAlignment="1" applyBorder="1" applyFont="1">
      <alignment readingOrder="0"/>
    </xf>
    <xf borderId="10" fillId="0" fontId="1" numFmtId="0" xfId="0" applyBorder="1" applyFont="1"/>
    <xf borderId="0" fillId="11" fontId="1" numFmtId="0" xfId="0" applyAlignment="1" applyFont="1">
      <alignment readingOrder="0"/>
    </xf>
    <xf borderId="0" fillId="7" fontId="1" numFmtId="0" xfId="0" applyAlignment="1" applyFont="1">
      <alignment readingOrder="0"/>
    </xf>
    <xf borderId="0" fillId="5" fontId="1" numFmtId="0" xfId="0" applyAlignment="1" applyFont="1">
      <alignment readingOrder="0"/>
    </xf>
    <xf borderId="0" fillId="13" fontId="1" numFmtId="0" xfId="0" applyAlignment="1" applyFill="1" applyFont="1">
      <alignment readingOrder="0"/>
    </xf>
    <xf borderId="0" fillId="4" fontId="19" numFmtId="0" xfId="0" applyAlignment="1" applyFont="1">
      <alignment shrinkToFit="0" vertical="center" wrapText="1"/>
    </xf>
    <xf borderId="0" fillId="7" fontId="19" numFmtId="0" xfId="0" applyAlignment="1" applyFont="1">
      <alignment shrinkToFit="0" vertical="center" wrapText="1"/>
    </xf>
    <xf borderId="0" fillId="4" fontId="31" numFmtId="0" xfId="0" applyAlignment="1" applyFont="1">
      <alignment readingOrder="0" vertical="center"/>
    </xf>
    <xf borderId="0" fillId="4" fontId="31" numFmtId="0" xfId="0" applyAlignment="1" applyFont="1">
      <alignment vertical="center"/>
    </xf>
    <xf borderId="0" fillId="4" fontId="32" numFmtId="164" xfId="0" applyAlignment="1" applyFont="1" applyNumberFormat="1">
      <alignment horizontal="center" readingOrder="0"/>
    </xf>
    <xf borderId="0" fillId="4" fontId="32" numFmtId="164" xfId="0" applyAlignment="1" applyFont="1" applyNumberFormat="1">
      <alignment horizontal="center"/>
    </xf>
    <xf borderId="2" fillId="4" fontId="12" numFmtId="164" xfId="0" applyAlignment="1" applyBorder="1" applyFont="1" applyNumberFormat="1">
      <alignment horizontal="center" readingOrder="0" shrinkToFit="0" vertical="center" wrapText="1"/>
    </xf>
    <xf borderId="2" fillId="4" fontId="32" numFmtId="164" xfId="0" applyAlignment="1" applyBorder="1" applyFont="1" applyNumberFormat="1">
      <alignment horizontal="center"/>
    </xf>
    <xf borderId="0" fillId="0" fontId="26" numFmtId="0" xfId="0" applyAlignment="1" applyFont="1">
      <alignment vertical="bottom"/>
    </xf>
    <xf borderId="0" fillId="0" fontId="26" numFmtId="0" xfId="0" applyAlignment="1" applyFont="1">
      <alignment horizontal="right" vertical="bottom"/>
    </xf>
    <xf borderId="0" fillId="7" fontId="26" numFmtId="0" xfId="0" applyAlignment="1" applyFont="1">
      <alignment horizontal="right" vertical="bottom"/>
    </xf>
    <xf borderId="0" fillId="0" fontId="26" numFmtId="0" xfId="0" applyAlignment="1" applyFont="1">
      <alignment readingOrder="0" vertical="bottom"/>
    </xf>
    <xf borderId="0" fillId="7" fontId="26" numFmtId="0" xfId="0" applyAlignment="1" applyFont="1">
      <alignment vertical="bottom"/>
    </xf>
    <xf borderId="0" fillId="0" fontId="31" numFmtId="0" xfId="0" applyAlignment="1" applyFont="1">
      <alignment readingOrder="0"/>
    </xf>
    <xf borderId="0" fillId="0" fontId="13" numFmtId="0" xfId="0" applyFont="1"/>
    <xf borderId="0" fillId="0" fontId="32" numFmtId="164" xfId="0" applyAlignment="1" applyFont="1" applyNumberFormat="1">
      <alignment horizontal="center" readingOrder="0"/>
    </xf>
    <xf borderId="0" fillId="0" fontId="32" numFmtId="164" xfId="0" applyAlignment="1" applyFont="1" applyNumberFormat="1">
      <alignment horizontal="center"/>
    </xf>
    <xf borderId="0" fillId="0" fontId="12" numFmtId="164" xfId="0" applyAlignment="1" applyFont="1" applyNumberFormat="1">
      <alignment horizontal="center" readingOrder="0" shrinkToFit="0" vertical="center" wrapText="1"/>
    </xf>
    <xf borderId="0" fillId="7" fontId="1" numFmtId="0" xfId="0" applyFont="1"/>
    <xf borderId="0" fillId="0" fontId="26" numFmtId="0" xfId="0" applyAlignment="1" applyFont="1">
      <alignment vertical="bottom"/>
    </xf>
    <xf borderId="0" fillId="0" fontId="26" numFmtId="0" xfId="0" applyAlignment="1" applyFont="1">
      <alignment horizontal="right" vertical="bottom"/>
    </xf>
    <xf borderId="0" fillId="0" fontId="38" numFmtId="0" xfId="0" applyAlignment="1" applyFont="1">
      <alignment readingOrder="0"/>
    </xf>
    <xf borderId="0" fillId="0" fontId="38" numFmtId="0" xfId="0" applyFont="1"/>
    <xf borderId="0" fillId="0" fontId="39" numFmtId="164" xfId="0" applyAlignment="1" applyFont="1" applyNumberFormat="1">
      <alignment horizontal="center" readingOrder="0"/>
    </xf>
    <xf borderId="0" fillId="0" fontId="39" numFmtId="164" xfId="0" applyAlignment="1" applyFont="1" applyNumberFormat="1">
      <alignment horizontal="center"/>
    </xf>
    <xf borderId="0" fillId="0" fontId="39" numFmtId="164" xfId="0" applyAlignment="1" applyFont="1" applyNumberFormat="1">
      <alignment horizontal="center" readingOrder="0" shrinkToFit="0" vertical="center" wrapText="1"/>
    </xf>
    <xf borderId="0" fillId="0" fontId="21" numFmtId="164" xfId="0" applyAlignment="1" applyFont="1" applyNumberFormat="1">
      <alignment horizontal="center" readingOrder="0" shrinkToFit="0" vertical="center" wrapText="1"/>
    </xf>
    <xf borderId="0" fillId="13" fontId="40" numFmtId="0" xfId="0" applyAlignment="1" applyFont="1">
      <alignment horizontal="center" readingOrder="0" shrinkToFit="0" vertical="center" wrapText="1"/>
    </xf>
    <xf borderId="0" fillId="13" fontId="17" numFmtId="0" xfId="0" applyAlignment="1" applyFont="1">
      <alignment horizontal="center" readingOrder="0" shrinkToFit="0" vertical="center" wrapText="1"/>
    </xf>
    <xf borderId="0" fillId="14" fontId="17" numFmtId="0" xfId="0" applyAlignment="1" applyFill="1" applyFont="1">
      <alignment horizontal="center" readingOrder="0" shrinkToFit="0" vertical="center" wrapText="1"/>
    </xf>
    <xf borderId="0" fillId="15" fontId="17" numFmtId="0" xfId="0" applyAlignment="1" applyFill="1" applyFont="1">
      <alignment horizontal="center" readingOrder="0" shrinkToFit="0" vertical="center" wrapText="1"/>
    </xf>
    <xf borderId="0" fillId="0" fontId="1" numFmtId="0" xfId="0" applyAlignment="1" applyFont="1">
      <alignment horizontal="center" readingOrder="0" vertical="center"/>
    </xf>
    <xf borderId="0" fillId="0" fontId="1" numFmtId="166" xfId="0" applyAlignment="1" applyFont="1" applyNumberFormat="1">
      <alignment horizontal="center" readingOrder="0" vertical="center"/>
    </xf>
    <xf borderId="0" fillId="13" fontId="1" numFmtId="0" xfId="0" applyAlignment="1" applyFont="1">
      <alignment horizontal="center" readingOrder="0" vertical="center"/>
    </xf>
    <xf borderId="0" fillId="13" fontId="1" numFmtId="166" xfId="0" applyAlignment="1" applyFont="1" applyNumberFormat="1">
      <alignment horizontal="center" readingOrder="0" vertical="center"/>
    </xf>
    <xf borderId="0" fillId="14" fontId="1" numFmtId="0" xfId="0" applyAlignment="1" applyFont="1">
      <alignment horizontal="center" vertical="center"/>
    </xf>
    <xf borderId="0" fillId="15" fontId="1" numFmtId="0" xfId="0" applyAlignment="1" applyFont="1">
      <alignment horizontal="center" readingOrder="0" vertical="center"/>
    </xf>
    <xf borderId="0" fillId="0" fontId="26" numFmtId="0" xfId="0" applyAlignment="1" applyFont="1">
      <alignment horizontal="center" shrinkToFit="0" vertical="center" wrapText="1"/>
    </xf>
    <xf borderId="13" fillId="0" fontId="26" numFmtId="0" xfId="0" applyAlignment="1" applyBorder="1" applyFont="1">
      <alignment horizontal="center" shrinkToFit="0" vertical="center" wrapText="1"/>
    </xf>
    <xf borderId="13" fillId="0" fontId="1" numFmtId="0" xfId="0" applyAlignment="1" applyBorder="1" applyFont="1">
      <alignment horizontal="center" readingOrder="0" vertical="center"/>
    </xf>
    <xf borderId="13" fillId="0" fontId="1" numFmtId="166" xfId="0" applyAlignment="1" applyBorder="1" applyFont="1" applyNumberFormat="1">
      <alignment horizontal="center" readingOrder="0" vertical="center"/>
    </xf>
    <xf borderId="13" fillId="13" fontId="1" numFmtId="0" xfId="0" applyAlignment="1" applyBorder="1" applyFont="1">
      <alignment horizontal="center" readingOrder="0" vertical="center"/>
    </xf>
    <xf borderId="13" fillId="13" fontId="1" numFmtId="166" xfId="0" applyAlignment="1" applyBorder="1" applyFont="1" applyNumberFormat="1">
      <alignment horizontal="center" readingOrder="0" vertical="center"/>
    </xf>
    <xf borderId="13" fillId="14" fontId="1" numFmtId="0" xfId="0" applyAlignment="1" applyBorder="1" applyFont="1">
      <alignment horizontal="center" readingOrder="0" vertical="center"/>
    </xf>
    <xf borderId="13" fillId="14" fontId="1" numFmtId="0" xfId="0" applyAlignment="1" applyBorder="1" applyFont="1">
      <alignment horizontal="center" vertical="center"/>
    </xf>
    <xf borderId="13" fillId="15" fontId="1" numFmtId="0" xfId="0" applyAlignment="1" applyBorder="1" applyFont="1">
      <alignment horizontal="center" readingOrder="0" vertical="center"/>
    </xf>
    <xf borderId="0" fillId="14" fontId="1" numFmtId="0" xfId="0" applyAlignment="1" applyFont="1">
      <alignment horizontal="center" readingOrder="0" vertical="center"/>
    </xf>
    <xf borderId="0" fillId="0" fontId="1" numFmtId="166" xfId="0" applyAlignment="1" applyFont="1" applyNumberFormat="1">
      <alignment horizontal="center" vertical="center"/>
    </xf>
    <xf borderId="3" fillId="0" fontId="1" numFmtId="0" xfId="0" applyAlignment="1" applyBorder="1" applyFont="1">
      <alignment horizontal="center" readingOrder="0" vertical="center"/>
    </xf>
    <xf borderId="3" fillId="0" fontId="1" numFmtId="166" xfId="0" applyAlignment="1" applyBorder="1" applyFont="1" applyNumberFormat="1">
      <alignment horizontal="center" readingOrder="0" vertical="center"/>
    </xf>
    <xf borderId="3" fillId="13" fontId="1" numFmtId="0" xfId="0" applyAlignment="1" applyBorder="1" applyFont="1">
      <alignment horizontal="center" readingOrder="0" vertical="center"/>
    </xf>
    <xf borderId="3" fillId="13" fontId="1" numFmtId="166" xfId="0" applyAlignment="1" applyBorder="1" applyFont="1" applyNumberFormat="1">
      <alignment horizontal="center" readingOrder="0" vertical="center"/>
    </xf>
    <xf borderId="3" fillId="14" fontId="1" numFmtId="0" xfId="0" applyAlignment="1" applyBorder="1" applyFont="1">
      <alignment horizontal="center" vertical="center"/>
    </xf>
    <xf borderId="3" fillId="15" fontId="1" numFmtId="0" xfId="0" applyAlignment="1" applyBorder="1" applyFont="1">
      <alignment horizontal="center" readingOrder="0" vertical="center"/>
    </xf>
    <xf borderId="3" fillId="0" fontId="1" numFmtId="166" xfId="0" applyAlignment="1" applyBorder="1" applyFont="1" applyNumberFormat="1">
      <alignment horizontal="center" vertical="center"/>
    </xf>
    <xf borderId="3" fillId="14" fontId="1" numFmtId="0" xfId="0" applyAlignment="1" applyBorder="1" applyFont="1">
      <alignment horizontal="center" readingOrder="0" vertical="center"/>
    </xf>
    <xf borderId="0" fillId="0" fontId="26" numFmtId="0" xfId="0" applyAlignment="1" applyFont="1">
      <alignment horizontal="center" readingOrder="0" shrinkToFit="0" vertical="center" wrapText="1"/>
    </xf>
    <xf borderId="3" fillId="0" fontId="26" numFmtId="0" xfId="0" applyAlignment="1" applyBorder="1" applyFont="1">
      <alignment horizontal="center" shrinkToFit="0" vertical="center" wrapText="1"/>
    </xf>
    <xf borderId="0" fillId="13" fontId="41" numFmtId="0" xfId="0" applyAlignment="1" applyFont="1">
      <alignment horizontal="center" readingOrder="0" vertical="center"/>
    </xf>
    <xf borderId="0" fillId="13" fontId="42" numFmtId="166" xfId="0" applyAlignment="1" applyFont="1" applyNumberFormat="1">
      <alignment horizontal="center" readingOrder="0" vertical="center"/>
    </xf>
    <xf borderId="3" fillId="13" fontId="41" numFmtId="0" xfId="0" applyAlignment="1" applyBorder="1" applyFont="1">
      <alignment horizontal="center" readingOrder="0" vertical="center"/>
    </xf>
    <xf borderId="0" fillId="14" fontId="41" numFmtId="0" xfId="0" applyAlignment="1" applyFont="1">
      <alignment horizontal="center" readingOrder="0" vertical="center"/>
    </xf>
    <xf borderId="14" fillId="0" fontId="1" numFmtId="0" xfId="0" applyAlignment="1" applyBorder="1" applyFont="1">
      <alignment horizontal="center" readingOrder="0" vertical="center"/>
    </xf>
    <xf borderId="14" fillId="0" fontId="1" numFmtId="166" xfId="0" applyAlignment="1" applyBorder="1" applyFont="1" applyNumberFormat="1">
      <alignment horizontal="center" readingOrder="0" vertical="center"/>
    </xf>
    <xf borderId="14" fillId="0" fontId="1" numFmtId="166" xfId="0" applyAlignment="1" applyBorder="1" applyFont="1" applyNumberFormat="1">
      <alignment horizontal="center" vertical="center"/>
    </xf>
    <xf borderId="14" fillId="13" fontId="41" numFmtId="0" xfId="0" applyAlignment="1" applyBorder="1" applyFont="1">
      <alignment horizontal="center" vertical="center"/>
    </xf>
    <xf borderId="14" fillId="13" fontId="1" numFmtId="166" xfId="0" applyAlignment="1" applyBorder="1" applyFont="1" applyNumberFormat="1">
      <alignment horizontal="center" vertical="center"/>
    </xf>
    <xf borderId="14" fillId="14" fontId="1" numFmtId="0" xfId="0" applyAlignment="1" applyBorder="1" applyFont="1">
      <alignment horizontal="center" readingOrder="0" vertical="center"/>
    </xf>
    <xf borderId="14" fillId="15" fontId="1" numFmtId="0" xfId="0" applyAlignment="1" applyBorder="1" applyFont="1">
      <alignment horizontal="center" readingOrder="0" vertical="center"/>
    </xf>
    <xf borderId="0" fillId="13" fontId="41" numFmtId="0" xfId="0" applyAlignment="1" applyFont="1">
      <alignment horizontal="center" vertical="center"/>
    </xf>
    <xf borderId="0" fillId="13" fontId="1" numFmtId="166" xfId="0" applyAlignment="1" applyFont="1" applyNumberFormat="1">
      <alignment horizontal="center" vertical="center"/>
    </xf>
    <xf borderId="0" fillId="15" fontId="1" numFmtId="0" xfId="0" applyAlignment="1" applyFont="1">
      <alignment horizontal="center" vertical="center"/>
    </xf>
    <xf borderId="0" fillId="0" fontId="43" numFmtId="0" xfId="0" applyAlignment="1" applyFont="1">
      <alignment horizontal="center" readingOrder="0" shrinkToFit="0" vertical="center" wrapText="1"/>
    </xf>
    <xf borderId="0" fillId="0" fontId="41" numFmtId="0" xfId="0" applyAlignment="1" applyFont="1">
      <alignment horizontal="center" readingOrder="0" vertical="center"/>
    </xf>
    <xf borderId="0" fillId="0" fontId="41" numFmtId="166" xfId="0" applyAlignment="1" applyFont="1" applyNumberFormat="1">
      <alignment horizontal="center" readingOrder="0" vertical="center"/>
    </xf>
    <xf borderId="0" fillId="13" fontId="41" numFmtId="166" xfId="0" applyAlignment="1" applyFont="1" applyNumberFormat="1">
      <alignment horizontal="center" vertical="center"/>
    </xf>
    <xf borderId="0" fillId="14" fontId="41" numFmtId="0" xfId="0" applyAlignment="1" applyFont="1">
      <alignment horizontal="center" vertical="center"/>
    </xf>
    <xf borderId="0" fillId="15" fontId="41" numFmtId="0" xfId="0" applyAlignment="1" applyFont="1">
      <alignment horizontal="center" readingOrder="0" vertical="center"/>
    </xf>
    <xf borderId="0" fillId="0" fontId="43" numFmtId="0" xfId="0" applyAlignment="1" applyFont="1">
      <alignment horizontal="center" shrinkToFit="0" vertical="center" wrapText="1"/>
    </xf>
    <xf borderId="0" fillId="0" fontId="43" numFmtId="0" xfId="0" applyAlignment="1" applyFont="1">
      <alignment horizontal="center" readingOrder="0" vertical="center"/>
    </xf>
    <xf borderId="0" fillId="0" fontId="41" numFmtId="166" xfId="0" applyAlignment="1" applyFont="1" applyNumberFormat="1">
      <alignment horizontal="center" vertical="center"/>
    </xf>
    <xf borderId="0" fillId="0" fontId="1" numFmtId="0" xfId="0" applyAlignment="1" applyFont="1">
      <alignment horizontal="center" vertical="center"/>
    </xf>
    <xf borderId="0" fillId="13" fontId="1" numFmtId="0" xfId="0" applyAlignment="1" applyFont="1">
      <alignment horizontal="center" vertical="center"/>
    </xf>
  </cellXfs>
  <cellStyles count="1">
    <cellStyle xfId="0" name="Normal" builtinId="0"/>
  </cellStyles>
  <dxfs count="8">
    <dxf>
      <font/>
      <fill>
        <patternFill patternType="solid">
          <fgColor rgb="FFFCE5CD"/>
          <bgColor rgb="FFFCE5CD"/>
        </patternFill>
      </fill>
      <border/>
    </dxf>
    <dxf>
      <font>
        <color rgb="FF000000"/>
      </font>
      <fill>
        <patternFill patternType="solid">
          <fgColor rgb="FF43B6B9"/>
          <bgColor rgb="FF43B6B9"/>
        </patternFill>
      </fill>
      <border/>
    </dxf>
    <dxf>
      <font/>
      <fill>
        <patternFill patternType="solid">
          <fgColor rgb="FF43B6B9"/>
          <bgColor rgb="FF43B6B9"/>
        </patternFill>
      </fill>
      <border/>
    </dxf>
    <dxf>
      <font/>
      <fill>
        <patternFill patternType="solid">
          <fgColor rgb="FFB7B7B7"/>
          <bgColor rgb="FFB7B7B7"/>
        </patternFill>
      </fill>
      <border/>
    </dxf>
    <dxf>
      <font>
        <color rgb="FF000000"/>
      </font>
      <fill>
        <patternFill patternType="solid">
          <fgColor rgb="FFFCE5CD"/>
          <bgColor rgb="FFFCE5CD"/>
        </patternFill>
      </fill>
      <border/>
    </dxf>
    <dxf>
      <font/>
      <fill>
        <patternFill patternType="solid">
          <fgColor rgb="FFEFEFEF"/>
          <bgColor rgb="FFEFEFEF"/>
        </patternFill>
      </fill>
      <border/>
    </dxf>
    <dxf>
      <font/>
      <fill>
        <patternFill patternType="solid">
          <fgColor rgb="FF76A5AF"/>
          <bgColor rgb="FF76A5A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n.gov/dhs/people-we-serve/adults/economic-assistance/housing/programs-and-services/housing-support.jsp" TargetMode="External"/><Relationship Id="rId2" Type="http://schemas.openxmlformats.org/officeDocument/2006/relationships/hyperlink" Target="https://mn.gov/dhs/partners-and-providers/policies-procedures/housing-and-homelessness/housing-support-rates/index.jsp" TargetMode="External"/><Relationship Id="rId3" Type="http://schemas.openxmlformats.org/officeDocument/2006/relationships/hyperlink" Target="https://mn.gov/dhs/people-we-serve/people-with-disabilities/services/home-community/programs-and-services/hcbs-waivers.js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
    <col customWidth="1" min="2" max="2" width="99.5"/>
    <col customWidth="1" min="3" max="3" width="3.13"/>
  </cols>
  <sheetData>
    <row r="1">
      <c r="A1" s="1"/>
      <c r="B1" s="2" t="s">
        <v>0</v>
      </c>
    </row>
    <row r="2">
      <c r="A2" s="1"/>
      <c r="B2" s="3"/>
    </row>
    <row r="3">
      <c r="A3" s="4"/>
      <c r="B3" s="5" t="s">
        <v>1</v>
      </c>
    </row>
    <row r="4">
      <c r="A4" s="6"/>
      <c r="B4" s="7" t="s">
        <v>2</v>
      </c>
    </row>
    <row r="5">
      <c r="A5" s="6"/>
      <c r="B5" s="7"/>
    </row>
    <row r="6">
      <c r="A6" s="8"/>
      <c r="B6" s="9" t="s">
        <v>3</v>
      </c>
    </row>
    <row r="7">
      <c r="A7" s="10"/>
      <c r="B7" s="11" t="s">
        <v>4</v>
      </c>
      <c r="C7" s="11"/>
    </row>
    <row r="8">
      <c r="A8" s="10"/>
      <c r="B8" s="11"/>
      <c r="C8" s="11"/>
    </row>
    <row r="9">
      <c r="A9" s="10"/>
      <c r="B9" s="12" t="s">
        <v>5</v>
      </c>
      <c r="C9" s="13"/>
    </row>
    <row r="10">
      <c r="A10" s="14"/>
      <c r="B10" s="15"/>
      <c r="C10" s="13"/>
    </row>
    <row r="11">
      <c r="A11" s="10"/>
      <c r="B11" s="9" t="s">
        <v>6</v>
      </c>
      <c r="C11" s="13"/>
    </row>
    <row r="12">
      <c r="A12" s="10"/>
      <c r="B12" s="11" t="s">
        <v>7</v>
      </c>
      <c r="C12" s="13"/>
    </row>
    <row r="13">
      <c r="A13" s="10"/>
      <c r="B13" s="11" t="s">
        <v>8</v>
      </c>
      <c r="C13" s="13"/>
    </row>
    <row r="14">
      <c r="A14" s="10"/>
      <c r="B14" s="11" t="s">
        <v>9</v>
      </c>
      <c r="C14" s="13"/>
    </row>
    <row r="15">
      <c r="A15" s="10"/>
      <c r="B15" s="11"/>
      <c r="C15" s="13"/>
    </row>
    <row r="16">
      <c r="A16" s="10"/>
      <c r="B16" s="9" t="s">
        <v>10</v>
      </c>
      <c r="C16" s="13"/>
    </row>
    <row r="17">
      <c r="A17" s="10"/>
      <c r="B17" s="16" t="s">
        <v>11</v>
      </c>
      <c r="C17" s="13"/>
    </row>
    <row r="18">
      <c r="A18" s="17"/>
      <c r="B18" s="18"/>
      <c r="C18" s="13"/>
    </row>
    <row r="19">
      <c r="A19" s="17"/>
      <c r="B19" s="18" t="s">
        <v>12</v>
      </c>
      <c r="C19" s="13"/>
    </row>
    <row r="20">
      <c r="A20" s="1"/>
      <c r="B20" s="3"/>
    </row>
    <row r="21">
      <c r="A21" s="1"/>
      <c r="B21" s="2" t="s">
        <v>13</v>
      </c>
    </row>
    <row r="22">
      <c r="A22" s="1"/>
      <c r="B22" s="3"/>
    </row>
    <row r="23">
      <c r="A23" s="1"/>
      <c r="B23" s="19" t="s">
        <v>14</v>
      </c>
    </row>
    <row r="24">
      <c r="A24" s="1"/>
      <c r="B24" s="3"/>
    </row>
    <row r="25">
      <c r="A25" s="1"/>
      <c r="B25" s="19" t="s">
        <v>15</v>
      </c>
    </row>
    <row r="26">
      <c r="A26" s="1"/>
      <c r="B26" s="19"/>
    </row>
    <row r="27">
      <c r="A27" s="1"/>
      <c r="B27" s="19" t="s">
        <v>16</v>
      </c>
    </row>
    <row r="28">
      <c r="A28" s="1"/>
      <c r="B28" s="19"/>
    </row>
    <row r="29">
      <c r="A29" s="1"/>
      <c r="B29" s="19" t="s">
        <v>17</v>
      </c>
    </row>
    <row r="30">
      <c r="A30" s="1"/>
      <c r="B30" s="3"/>
    </row>
    <row r="31">
      <c r="A31" s="1"/>
      <c r="B31" s="20" t="s">
        <v>18</v>
      </c>
    </row>
    <row r="32">
      <c r="A32" s="1"/>
      <c r="B32" s="21" t="s">
        <v>19</v>
      </c>
    </row>
    <row r="33">
      <c r="A33" s="1"/>
      <c r="B33" s="21" t="s">
        <v>20</v>
      </c>
    </row>
    <row r="34">
      <c r="A34" s="1"/>
      <c r="B34" s="21" t="s">
        <v>21</v>
      </c>
    </row>
    <row r="35">
      <c r="A35" s="1"/>
      <c r="B35" s="22" t="s">
        <v>22</v>
      </c>
    </row>
    <row r="36">
      <c r="A36" s="23"/>
    </row>
    <row r="37">
      <c r="A37" s="1"/>
      <c r="B37" s="3"/>
    </row>
    <row r="38">
      <c r="A38" s="1"/>
      <c r="B38" s="24" t="s">
        <v>23</v>
      </c>
    </row>
    <row r="39">
      <c r="A39" s="1"/>
      <c r="B39" s="25" t="s">
        <v>24</v>
      </c>
    </row>
    <row r="40">
      <c r="A40" s="1"/>
      <c r="B40" s="21" t="s">
        <v>25</v>
      </c>
    </row>
    <row r="41">
      <c r="A41" s="1"/>
      <c r="B41" s="21" t="s">
        <v>26</v>
      </c>
    </row>
    <row r="42">
      <c r="A42" s="1"/>
      <c r="B42" s="26" t="s">
        <v>27</v>
      </c>
    </row>
    <row r="43">
      <c r="A43" s="1"/>
      <c r="B43" s="22"/>
    </row>
    <row r="44">
      <c r="A44" s="1"/>
      <c r="B44" s="27"/>
    </row>
    <row r="45">
      <c r="A45" s="1"/>
      <c r="B45" s="24" t="s">
        <v>28</v>
      </c>
    </row>
    <row r="46">
      <c r="A46" s="1"/>
      <c r="B46" s="25" t="s">
        <v>24</v>
      </c>
    </row>
    <row r="47">
      <c r="A47" s="1"/>
      <c r="B47" s="21" t="s">
        <v>29</v>
      </c>
    </row>
    <row r="48">
      <c r="A48" s="1"/>
      <c r="B48" s="21" t="s">
        <v>30</v>
      </c>
    </row>
    <row r="49">
      <c r="A49" s="1"/>
      <c r="B49" s="26" t="s">
        <v>31</v>
      </c>
    </row>
    <row r="50">
      <c r="A50" s="1"/>
      <c r="B50" s="22"/>
    </row>
    <row r="51">
      <c r="A51" s="1"/>
      <c r="B51" s="22"/>
    </row>
    <row r="52">
      <c r="A52" s="1"/>
      <c r="B52" s="22"/>
    </row>
    <row r="53">
      <c r="A53" s="1"/>
      <c r="B53" s="3"/>
    </row>
    <row r="54">
      <c r="A54" s="1"/>
      <c r="B54" s="3"/>
    </row>
    <row r="55">
      <c r="A55" s="1"/>
      <c r="B55" s="3"/>
    </row>
    <row r="56">
      <c r="A56" s="1"/>
      <c r="B56" s="3"/>
    </row>
    <row r="57">
      <c r="A57" s="1"/>
      <c r="B57" s="3"/>
    </row>
    <row r="58">
      <c r="A58" s="1"/>
      <c r="B58" s="3"/>
    </row>
    <row r="59">
      <c r="A59" s="1"/>
      <c r="B59" s="3"/>
    </row>
    <row r="60">
      <c r="A60" s="1"/>
      <c r="B60" s="3"/>
    </row>
    <row r="61">
      <c r="A61" s="1"/>
      <c r="B61" s="3"/>
    </row>
    <row r="62">
      <c r="A62" s="1"/>
      <c r="B62" s="3"/>
    </row>
    <row r="63">
      <c r="A63" s="1"/>
      <c r="B63" s="3"/>
    </row>
    <row r="64">
      <c r="A64" s="1"/>
      <c r="B64" s="3"/>
    </row>
    <row r="65">
      <c r="A65" s="1"/>
      <c r="B65" s="3"/>
    </row>
    <row r="66">
      <c r="A66" s="1"/>
      <c r="B66" s="3"/>
    </row>
    <row r="67">
      <c r="A67" s="1"/>
      <c r="B67" s="3"/>
    </row>
    <row r="68">
      <c r="A68" s="1"/>
      <c r="B68" s="3"/>
    </row>
    <row r="69">
      <c r="A69" s="1"/>
      <c r="B69" s="3"/>
    </row>
  </sheetData>
  <hyperlinks>
    <hyperlink r:id="rId1" ref="B3"/>
    <hyperlink r:id="rId2" ref="B9"/>
    <hyperlink r:id="rId3" ref="B1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B6B9"/>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outlineLevelCol="1" outlineLevelRow="1"/>
  <cols>
    <col customWidth="1" min="1" max="1" width="4.0"/>
    <col customWidth="1" min="2" max="2" width="21.13"/>
    <col customWidth="1" min="3" max="3" width="11.88"/>
    <col customWidth="1" min="4" max="4" width="8.0"/>
    <col customWidth="1" hidden="1" min="5" max="5" width="7.25"/>
    <col customWidth="1" min="6" max="6" width="20.13"/>
    <col customWidth="1" hidden="1" min="7" max="7" width="10.75"/>
    <col customWidth="1" min="8" max="8" width="18.75"/>
    <col collapsed="1" customWidth="1" min="9" max="9" width="10.5"/>
    <col customWidth="1" hidden="1" min="10" max="14" width="7.25" outlineLevel="1"/>
    <col customWidth="1" hidden="1" min="15" max="15" width="5.25" outlineLevel="1"/>
    <col customWidth="1" hidden="1" min="16" max="16" width="4.63" outlineLevel="1"/>
    <col customWidth="1" hidden="1" min="17" max="22" width="7.25" outlineLevel="1"/>
    <col customWidth="1" hidden="1" min="23" max="23" width="5.25" outlineLevel="1"/>
    <col customWidth="1" hidden="1" min="24" max="24" width="4.63" outlineLevel="1"/>
    <col customWidth="1" hidden="1" min="25" max="30" width="7.25" outlineLevel="1"/>
    <col customWidth="1" hidden="1" min="31" max="31" width="5.25" outlineLevel="1"/>
    <col customWidth="1" hidden="1" min="32" max="32" width="4.63" outlineLevel="1"/>
    <col customWidth="1" hidden="1" min="33" max="38" width="7.25" outlineLevel="1"/>
    <col customWidth="1" hidden="1" min="39" max="39" width="5.25" outlineLevel="1"/>
    <col customWidth="1" hidden="1" min="40" max="40" width="4.63" outlineLevel="1"/>
    <col customWidth="1" hidden="1" min="41" max="46" width="7.25" outlineLevel="1"/>
    <col customWidth="1" hidden="1" min="47" max="47" width="5.25" outlineLevel="1"/>
    <col customWidth="1" hidden="1" min="48" max="48" width="4.63" outlineLevel="1"/>
    <col customWidth="1" hidden="1" min="49" max="54" width="7.25" outlineLevel="1"/>
    <col customWidth="1" hidden="1" min="55" max="55" width="5.75" outlineLevel="1"/>
    <col customWidth="1" hidden="1" min="56" max="56" width="4.63" outlineLevel="1"/>
    <col customWidth="1" hidden="1" min="57" max="62" width="7.25" outlineLevel="1"/>
    <col customWidth="1" hidden="1" min="63" max="63" width="5.75" outlineLevel="1"/>
    <col customWidth="1" hidden="1" min="64" max="64" width="4.63" outlineLevel="1"/>
    <col customWidth="1" hidden="1" min="65" max="70" width="7.25" outlineLevel="1"/>
    <col customWidth="1" hidden="1" min="71" max="71" width="5.75" outlineLevel="1"/>
    <col customWidth="1" hidden="1" min="72" max="72" width="4.63" outlineLevel="1"/>
    <col customWidth="1" hidden="1" min="73" max="78" width="7.25" outlineLevel="1"/>
    <col customWidth="1" hidden="1" min="79" max="79" width="5.25" outlineLevel="1"/>
    <col customWidth="1" hidden="1" min="80" max="80" width="4.63" outlineLevel="1"/>
    <col customWidth="1" hidden="1" min="81" max="86" width="7.25" outlineLevel="1"/>
    <col customWidth="1" hidden="1" min="87" max="87" width="5.25" outlineLevel="1"/>
    <col customWidth="1" hidden="1" min="88" max="88" width="4.63" outlineLevel="1"/>
    <col customWidth="1" hidden="1" min="89" max="94" width="7.25" outlineLevel="1"/>
    <col customWidth="1" hidden="1" min="95" max="95" width="5.25" outlineLevel="1"/>
    <col customWidth="1" hidden="1" min="96" max="96" width="4.63" outlineLevel="1"/>
    <col customWidth="1" hidden="1" min="97" max="102" width="7.25" outlineLevel="1"/>
    <col customWidth="1" hidden="1" min="103" max="103" width="5.75" outlineLevel="1"/>
    <col customWidth="1" hidden="1" min="104" max="104" width="4.63" outlineLevel="1"/>
    <col customWidth="1" hidden="1" min="105" max="106" width="7.25" outlineLevel="1"/>
    <col customWidth="1" min="107" max="111" width="7.25"/>
    <col customWidth="1" min="112" max="112" width="5.25"/>
    <col customWidth="1" min="113" max="113" width="4.63"/>
    <col customWidth="1" min="114" max="119" width="7.25"/>
    <col customWidth="1" min="120" max="120" width="5.25"/>
    <col customWidth="1" min="121" max="121" width="4.63"/>
    <col customWidth="1" min="122" max="127" width="7.25"/>
    <col customWidth="1" min="128" max="128" width="5.25"/>
    <col customWidth="1" min="129" max="129" width="4.63"/>
    <col customWidth="1" min="130" max="135" width="7.25"/>
    <col customWidth="1" min="136" max="136" width="5.25"/>
    <col customWidth="1" min="137" max="137" width="4.63"/>
    <col customWidth="1" min="138" max="143" width="7.25"/>
    <col customWidth="1" min="144" max="144" width="5.25"/>
    <col customWidth="1" min="145" max="145" width="4.63"/>
    <col customWidth="1" min="146" max="151" width="7.25"/>
    <col customWidth="1" min="152" max="152" width="5.75"/>
    <col customWidth="1" min="153" max="153" width="4.63"/>
    <col customWidth="1" min="154" max="159" width="7.25"/>
    <col customWidth="1" min="160" max="160" width="5.75"/>
    <col customWidth="1" min="161" max="161" width="4.63"/>
    <col customWidth="1" min="162" max="167" width="7.25"/>
    <col customWidth="1" min="168" max="168" width="5.75"/>
    <col customWidth="1" min="169" max="169" width="4.63"/>
    <col customWidth="1" min="170" max="175" width="7.25"/>
    <col customWidth="1" min="176" max="176" width="5.25"/>
    <col customWidth="1" min="177" max="177" width="4.63"/>
    <col customWidth="1" min="178" max="183" width="7.25"/>
    <col customWidth="1" min="184" max="184" width="5.25"/>
    <col customWidth="1" min="185" max="185" width="4.63"/>
    <col customWidth="1" min="186" max="191" width="7.25"/>
    <col customWidth="1" min="192" max="192" width="5.25"/>
    <col customWidth="1" min="193" max="193" width="4.63"/>
    <col customWidth="1" min="194" max="199" width="7.25"/>
    <col customWidth="1" min="200" max="200" width="5.75"/>
    <col customWidth="1" min="201" max="201" width="4.63"/>
    <col customWidth="1" min="202" max="203" width="7.25"/>
  </cols>
  <sheetData>
    <row r="1">
      <c r="A1" s="28"/>
      <c r="B1" s="28"/>
      <c r="C1" s="28"/>
      <c r="D1" s="28"/>
      <c r="E1" s="29"/>
      <c r="F1" s="28"/>
      <c r="G1" s="28"/>
      <c r="H1" s="28"/>
      <c r="I1" s="30"/>
      <c r="J1" s="28"/>
      <c r="K1" s="28"/>
      <c r="L1" s="31" t="s">
        <v>32</v>
      </c>
      <c r="Q1" s="32"/>
      <c r="R1" s="28"/>
      <c r="S1" s="28"/>
      <c r="T1" s="31" t="s">
        <v>32</v>
      </c>
      <c r="Y1" s="32">
        <f>Q2+Y2</f>
        <v>-7838.61</v>
      </c>
      <c r="Z1" s="28"/>
      <c r="AA1" s="28"/>
      <c r="AB1" s="31" t="s">
        <v>32</v>
      </c>
      <c r="AG1" s="32">
        <f>Y1+AG2</f>
        <v>-12458.51</v>
      </c>
      <c r="AH1" s="28"/>
      <c r="AI1" s="28"/>
      <c r="AJ1" s="31" t="s">
        <v>32</v>
      </c>
      <c r="AO1" s="32">
        <f>AG1+AO2</f>
        <v>-15784.56</v>
      </c>
      <c r="AP1" s="28"/>
      <c r="AQ1" s="28"/>
      <c r="AR1" s="31" t="s">
        <v>32</v>
      </c>
      <c r="AW1" s="32">
        <f>AO1+AW2</f>
        <v>-19844.46</v>
      </c>
      <c r="AX1" s="28"/>
      <c r="AY1" s="28"/>
      <c r="AZ1" s="31" t="s">
        <v>32</v>
      </c>
      <c r="BE1" s="32">
        <f>AW1+BE2</f>
        <v>-24833.38</v>
      </c>
      <c r="BF1" s="28"/>
      <c r="BG1" s="28"/>
      <c r="BH1" s="31" t="s">
        <v>32</v>
      </c>
      <c r="BM1" s="32">
        <f>BE1+BM2</f>
        <v>-30518.65</v>
      </c>
      <c r="BN1" s="28"/>
      <c r="BO1" s="28"/>
      <c r="BP1" s="31" t="s">
        <v>32</v>
      </c>
      <c r="BU1" s="32">
        <f>BM1+BU2</f>
        <v>-33060.7</v>
      </c>
      <c r="BV1" s="28"/>
      <c r="BW1" s="28"/>
      <c r="BX1" s="31" t="s">
        <v>32</v>
      </c>
      <c r="CC1" s="32">
        <f>BU1+CC2</f>
        <v>-31860.63</v>
      </c>
      <c r="CD1" s="28"/>
      <c r="CE1" s="28"/>
      <c r="CF1" s="31" t="s">
        <v>32</v>
      </c>
      <c r="CK1" s="32">
        <f>CC1+CK2</f>
        <v>-25070.57</v>
      </c>
      <c r="CL1" s="28"/>
      <c r="CM1" s="28"/>
      <c r="CN1" s="31" t="s">
        <v>32</v>
      </c>
      <c r="CS1" s="32">
        <f>CK1+CS2</f>
        <v>-20832.83</v>
      </c>
      <c r="CT1" s="28"/>
      <c r="CU1" s="28"/>
      <c r="CV1" s="31" t="s">
        <v>32</v>
      </c>
      <c r="DA1" s="32">
        <f>CS1+DA2</f>
        <v>-21892.57</v>
      </c>
      <c r="DB1" s="33" t="s">
        <v>33</v>
      </c>
      <c r="DC1" s="28"/>
      <c r="DD1" s="28"/>
      <c r="DE1" s="31" t="s">
        <v>32</v>
      </c>
      <c r="DJ1" s="32"/>
      <c r="DK1" s="28"/>
      <c r="DL1" s="28"/>
      <c r="DM1" s="31" t="s">
        <v>32</v>
      </c>
      <c r="DR1" s="32">
        <f>DJ2+DR2</f>
        <v>6254.04</v>
      </c>
      <c r="DS1" s="28"/>
      <c r="DT1" s="28"/>
      <c r="DU1" s="31" t="s">
        <v>32</v>
      </c>
      <c r="DZ1" s="32">
        <f>DR1+DZ2</f>
        <v>-7817.11</v>
      </c>
      <c r="EA1" s="28"/>
      <c r="EB1" s="28"/>
      <c r="EC1" s="31" t="s">
        <v>32</v>
      </c>
      <c r="EH1" s="32">
        <f>DZ1+EH2</f>
        <v>-7729.26</v>
      </c>
      <c r="EI1" s="28"/>
      <c r="EJ1" s="28"/>
      <c r="EK1" s="31" t="s">
        <v>32</v>
      </c>
      <c r="EP1" s="32">
        <f>EH1+EP2</f>
        <v>-10158.43</v>
      </c>
      <c r="EQ1" s="28"/>
      <c r="ER1" s="28"/>
      <c r="ES1" s="31" t="s">
        <v>32</v>
      </c>
      <c r="EX1" s="32">
        <f>EP1+EX2</f>
        <v>-15717.03</v>
      </c>
      <c r="EY1" s="28"/>
      <c r="EZ1" s="28"/>
      <c r="FA1" s="31" t="s">
        <v>32</v>
      </c>
      <c r="FF1" s="32">
        <f>EX1+FF2</f>
        <v>-15742.38</v>
      </c>
      <c r="FG1" s="28"/>
      <c r="FH1" s="28"/>
      <c r="FI1" s="31" t="s">
        <v>32</v>
      </c>
      <c r="FN1" s="32">
        <f>FF1+FN2</f>
        <v>-15742.38</v>
      </c>
      <c r="FO1" s="28"/>
      <c r="FP1" s="28"/>
      <c r="FQ1" s="31" t="s">
        <v>32</v>
      </c>
      <c r="FV1" s="32">
        <f>FN1+FV2</f>
        <v>-15742.38</v>
      </c>
      <c r="FW1" s="28"/>
      <c r="FX1" s="28"/>
      <c r="FY1" s="31" t="s">
        <v>32</v>
      </c>
      <c r="GD1" s="32">
        <f>FV1+GD2</f>
        <v>-15742.38</v>
      </c>
      <c r="GE1" s="28"/>
      <c r="GF1" s="28"/>
      <c r="GG1" s="31" t="s">
        <v>32</v>
      </c>
      <c r="GL1" s="32">
        <f>GD1+GL2</f>
        <v>-15742.38</v>
      </c>
      <c r="GM1" s="28"/>
      <c r="GN1" s="28"/>
      <c r="GO1" s="31" t="s">
        <v>32</v>
      </c>
      <c r="GT1" s="32">
        <f>GL1+GT2</f>
        <v>-15742.38</v>
      </c>
      <c r="GU1" s="34"/>
    </row>
    <row r="2">
      <c r="A2" s="35"/>
      <c r="B2" s="35"/>
      <c r="C2" s="35" t="s">
        <v>34</v>
      </c>
      <c r="I2" s="36"/>
      <c r="J2" s="37">
        <v>45292.0</v>
      </c>
      <c r="Q2" s="38">
        <f>sum(Q5:Q54)</f>
        <v>-5088.75</v>
      </c>
      <c r="R2" s="37">
        <v>45323.0</v>
      </c>
      <c r="Y2" s="38">
        <f>sum(Y5:Y54)</f>
        <v>-2749.86</v>
      </c>
      <c r="Z2" s="37">
        <v>45352.0</v>
      </c>
      <c r="AG2" s="38">
        <f>sum(AG5:AG54)</f>
        <v>-4619.9</v>
      </c>
      <c r="AH2" s="37">
        <v>45383.0</v>
      </c>
      <c r="AO2" s="39">
        <f>sum(AO5:AO54)</f>
        <v>-3326.05</v>
      </c>
      <c r="AP2" s="37">
        <v>45413.0</v>
      </c>
      <c r="AW2" s="39">
        <f>sum(AW5:AW54)</f>
        <v>-4059.9</v>
      </c>
      <c r="AX2" s="37">
        <v>45444.0</v>
      </c>
      <c r="BE2" s="39">
        <f>sum(BE5:BE54)</f>
        <v>-4988.92</v>
      </c>
      <c r="BF2" s="37">
        <v>45474.0</v>
      </c>
      <c r="BM2" s="39">
        <f>sum(BM5:BM54)</f>
        <v>-5685.27</v>
      </c>
      <c r="BN2" s="37">
        <v>45505.0</v>
      </c>
      <c r="BU2" s="39">
        <f>sum(BU5:BU54)</f>
        <v>-2542.05</v>
      </c>
      <c r="BV2" s="37">
        <v>45536.0</v>
      </c>
      <c r="CC2" s="39">
        <f>sum(CC5:CC54)</f>
        <v>1200.07</v>
      </c>
      <c r="CD2" s="37">
        <v>45566.0</v>
      </c>
      <c r="CK2" s="39">
        <f>sum(CK5:CK54)</f>
        <v>6790.06</v>
      </c>
      <c r="CL2" s="37">
        <v>45597.0</v>
      </c>
      <c r="CS2" s="39">
        <f>sum(CS5:CS54)</f>
        <v>4237.74</v>
      </c>
      <c r="CT2" s="37">
        <v>45627.0</v>
      </c>
      <c r="DA2" s="39">
        <f>sum(DA5:DA54)</f>
        <v>-1059.74</v>
      </c>
      <c r="DC2" s="37">
        <v>45658.0</v>
      </c>
      <c r="DJ2" s="38">
        <f>sum(DJ5:DJ54)</f>
        <v>4195.69</v>
      </c>
      <c r="DK2" s="37">
        <v>45689.0</v>
      </c>
      <c r="DR2" s="38">
        <f>sum(DR5:DR54)</f>
        <v>2058.35</v>
      </c>
      <c r="DS2" s="37">
        <v>45717.0</v>
      </c>
      <c r="DZ2" s="38">
        <f>sum(DZ5:DZ54)</f>
        <v>-14071.15</v>
      </c>
      <c r="EA2" s="37">
        <v>45748.0</v>
      </c>
      <c r="EH2" s="39">
        <f>sum(EH5:EH54)</f>
        <v>87.85</v>
      </c>
      <c r="EI2" s="37">
        <v>45778.0</v>
      </c>
      <c r="EP2" s="39">
        <f>sum(EP5:EP54)</f>
        <v>-2429.17</v>
      </c>
      <c r="EQ2" s="37">
        <v>45809.0</v>
      </c>
      <c r="EX2" s="39">
        <f>sum(EX5:EX54)</f>
        <v>-5558.6</v>
      </c>
      <c r="EY2" s="37">
        <v>45839.0</v>
      </c>
      <c r="FF2" s="39">
        <f>sum(FF5:FF54)</f>
        <v>-25.35</v>
      </c>
      <c r="FG2" s="37">
        <v>45870.0</v>
      </c>
      <c r="FN2" s="39">
        <f>sum(FN5:FN54)</f>
        <v>0</v>
      </c>
      <c r="FO2" s="37">
        <v>45901.0</v>
      </c>
      <c r="FV2" s="39">
        <f>sum(FV5:FV54)</f>
        <v>0</v>
      </c>
      <c r="FW2" s="37">
        <v>45931.0</v>
      </c>
      <c r="GD2" s="39">
        <f>sum(GD5:GD54)</f>
        <v>0</v>
      </c>
      <c r="GE2" s="37">
        <v>45962.0</v>
      </c>
      <c r="GL2" s="39">
        <f>sum(GL5:GL54)</f>
        <v>0</v>
      </c>
      <c r="GM2" s="37">
        <v>45992.0</v>
      </c>
      <c r="GT2" s="39">
        <f>sum(GT5:GT54)</f>
        <v>0</v>
      </c>
      <c r="GU2" s="40"/>
    </row>
    <row r="3" ht="30.0" customHeight="1">
      <c r="A3" s="35" t="s">
        <v>35</v>
      </c>
      <c r="B3" s="35" t="s">
        <v>36</v>
      </c>
      <c r="C3" s="35" t="s">
        <v>37</v>
      </c>
      <c r="D3" s="35" t="s">
        <v>38</v>
      </c>
      <c r="E3" s="35" t="s">
        <v>39</v>
      </c>
      <c r="F3" s="35" t="s">
        <v>40</v>
      </c>
      <c r="G3" s="35" t="s">
        <v>41</v>
      </c>
      <c r="H3" s="35" t="s">
        <v>42</v>
      </c>
      <c r="I3" s="41" t="s">
        <v>43</v>
      </c>
      <c r="J3" s="42" t="s">
        <v>44</v>
      </c>
      <c r="K3" s="43" t="s">
        <v>45</v>
      </c>
      <c r="L3" s="42" t="s">
        <v>46</v>
      </c>
      <c r="M3" s="43" t="s">
        <v>47</v>
      </c>
      <c r="N3" s="42" t="s">
        <v>48</v>
      </c>
      <c r="O3" s="43" t="s">
        <v>49</v>
      </c>
      <c r="P3" s="43" t="s">
        <v>50</v>
      </c>
      <c r="Q3" s="44" t="s">
        <v>51</v>
      </c>
      <c r="R3" s="42" t="s">
        <v>44</v>
      </c>
      <c r="S3" s="43" t="s">
        <v>45</v>
      </c>
      <c r="T3" s="42" t="s">
        <v>46</v>
      </c>
      <c r="U3" s="43" t="s">
        <v>47</v>
      </c>
      <c r="V3" s="42" t="s">
        <v>48</v>
      </c>
      <c r="W3" s="43" t="s">
        <v>49</v>
      </c>
      <c r="X3" s="43" t="s">
        <v>50</v>
      </c>
      <c r="Y3" s="44" t="s">
        <v>51</v>
      </c>
      <c r="Z3" s="42" t="s">
        <v>44</v>
      </c>
      <c r="AA3" s="43" t="s">
        <v>45</v>
      </c>
      <c r="AB3" s="42" t="s">
        <v>46</v>
      </c>
      <c r="AC3" s="43" t="s">
        <v>47</v>
      </c>
      <c r="AD3" s="42" t="s">
        <v>48</v>
      </c>
      <c r="AE3" s="43" t="s">
        <v>49</v>
      </c>
      <c r="AF3" s="43" t="s">
        <v>50</v>
      </c>
      <c r="AG3" s="44" t="s">
        <v>51</v>
      </c>
      <c r="AH3" s="42" t="s">
        <v>44</v>
      </c>
      <c r="AI3" s="43" t="s">
        <v>45</v>
      </c>
      <c r="AJ3" s="42" t="s">
        <v>46</v>
      </c>
      <c r="AK3" s="43" t="s">
        <v>47</v>
      </c>
      <c r="AL3" s="42" t="s">
        <v>48</v>
      </c>
      <c r="AM3" s="43" t="s">
        <v>49</v>
      </c>
      <c r="AN3" s="43" t="s">
        <v>50</v>
      </c>
      <c r="AO3" s="44" t="s">
        <v>51</v>
      </c>
      <c r="AP3" s="42" t="s">
        <v>44</v>
      </c>
      <c r="AQ3" s="43" t="s">
        <v>45</v>
      </c>
      <c r="AR3" s="42" t="s">
        <v>46</v>
      </c>
      <c r="AS3" s="43" t="s">
        <v>47</v>
      </c>
      <c r="AT3" s="42" t="s">
        <v>48</v>
      </c>
      <c r="AU3" s="43" t="s">
        <v>49</v>
      </c>
      <c r="AV3" s="43" t="s">
        <v>50</v>
      </c>
      <c r="AW3" s="44" t="s">
        <v>51</v>
      </c>
      <c r="AX3" s="42" t="s">
        <v>44</v>
      </c>
      <c r="AY3" s="43" t="s">
        <v>45</v>
      </c>
      <c r="AZ3" s="42" t="s">
        <v>46</v>
      </c>
      <c r="BA3" s="43" t="s">
        <v>47</v>
      </c>
      <c r="BB3" s="42" t="s">
        <v>48</v>
      </c>
      <c r="BC3" s="43" t="s">
        <v>49</v>
      </c>
      <c r="BD3" s="43" t="s">
        <v>50</v>
      </c>
      <c r="BE3" s="44" t="s">
        <v>51</v>
      </c>
      <c r="BF3" s="42" t="s">
        <v>44</v>
      </c>
      <c r="BG3" s="43" t="s">
        <v>45</v>
      </c>
      <c r="BH3" s="42" t="s">
        <v>46</v>
      </c>
      <c r="BI3" s="43" t="s">
        <v>47</v>
      </c>
      <c r="BJ3" s="42" t="s">
        <v>48</v>
      </c>
      <c r="BK3" s="43" t="s">
        <v>49</v>
      </c>
      <c r="BL3" s="43" t="s">
        <v>50</v>
      </c>
      <c r="BM3" s="44" t="s">
        <v>51</v>
      </c>
      <c r="BN3" s="42" t="s">
        <v>44</v>
      </c>
      <c r="BO3" s="43" t="s">
        <v>45</v>
      </c>
      <c r="BP3" s="42" t="s">
        <v>46</v>
      </c>
      <c r="BQ3" s="43" t="s">
        <v>47</v>
      </c>
      <c r="BR3" s="42" t="s">
        <v>48</v>
      </c>
      <c r="BS3" s="43" t="s">
        <v>49</v>
      </c>
      <c r="BT3" s="43" t="s">
        <v>50</v>
      </c>
      <c r="BU3" s="44" t="s">
        <v>51</v>
      </c>
      <c r="BV3" s="42" t="s">
        <v>44</v>
      </c>
      <c r="BW3" s="43" t="s">
        <v>45</v>
      </c>
      <c r="BX3" s="42" t="s">
        <v>46</v>
      </c>
      <c r="BY3" s="43" t="s">
        <v>47</v>
      </c>
      <c r="BZ3" s="42" t="s">
        <v>48</v>
      </c>
      <c r="CA3" s="43" t="s">
        <v>49</v>
      </c>
      <c r="CB3" s="43" t="s">
        <v>50</v>
      </c>
      <c r="CC3" s="44" t="s">
        <v>51</v>
      </c>
      <c r="CD3" s="42" t="s">
        <v>44</v>
      </c>
      <c r="CE3" s="43" t="s">
        <v>45</v>
      </c>
      <c r="CF3" s="42" t="s">
        <v>46</v>
      </c>
      <c r="CG3" s="43" t="s">
        <v>47</v>
      </c>
      <c r="CH3" s="42" t="s">
        <v>48</v>
      </c>
      <c r="CI3" s="43" t="s">
        <v>49</v>
      </c>
      <c r="CJ3" s="43" t="s">
        <v>50</v>
      </c>
      <c r="CK3" s="44" t="s">
        <v>51</v>
      </c>
      <c r="CL3" s="42" t="s">
        <v>44</v>
      </c>
      <c r="CM3" s="43" t="s">
        <v>45</v>
      </c>
      <c r="CN3" s="42" t="s">
        <v>46</v>
      </c>
      <c r="CO3" s="43" t="s">
        <v>47</v>
      </c>
      <c r="CP3" s="42" t="s">
        <v>48</v>
      </c>
      <c r="CQ3" s="43" t="s">
        <v>49</v>
      </c>
      <c r="CR3" s="43" t="s">
        <v>50</v>
      </c>
      <c r="CS3" s="44" t="s">
        <v>51</v>
      </c>
      <c r="CT3" s="42" t="s">
        <v>44</v>
      </c>
      <c r="CU3" s="43" t="s">
        <v>45</v>
      </c>
      <c r="CV3" s="42" t="s">
        <v>46</v>
      </c>
      <c r="CW3" s="43" t="s">
        <v>47</v>
      </c>
      <c r="CX3" s="42" t="s">
        <v>48</v>
      </c>
      <c r="CY3" s="43" t="s">
        <v>49</v>
      </c>
      <c r="CZ3" s="43" t="s">
        <v>50</v>
      </c>
      <c r="DA3" s="44" t="s">
        <v>51</v>
      </c>
      <c r="DC3" s="42" t="s">
        <v>44</v>
      </c>
      <c r="DD3" s="43" t="s">
        <v>45</v>
      </c>
      <c r="DE3" s="42" t="s">
        <v>46</v>
      </c>
      <c r="DF3" s="43" t="s">
        <v>47</v>
      </c>
      <c r="DG3" s="42" t="s">
        <v>48</v>
      </c>
      <c r="DH3" s="43" t="s">
        <v>49</v>
      </c>
      <c r="DI3" s="43" t="s">
        <v>50</v>
      </c>
      <c r="DJ3" s="44" t="s">
        <v>51</v>
      </c>
      <c r="DK3" s="42" t="s">
        <v>44</v>
      </c>
      <c r="DL3" s="43" t="s">
        <v>45</v>
      </c>
      <c r="DM3" s="42" t="s">
        <v>46</v>
      </c>
      <c r="DN3" s="43" t="s">
        <v>47</v>
      </c>
      <c r="DO3" s="42" t="s">
        <v>48</v>
      </c>
      <c r="DP3" s="43" t="s">
        <v>49</v>
      </c>
      <c r="DQ3" s="43" t="s">
        <v>50</v>
      </c>
      <c r="DR3" s="44" t="s">
        <v>51</v>
      </c>
      <c r="DS3" s="42" t="s">
        <v>44</v>
      </c>
      <c r="DT3" s="43" t="s">
        <v>45</v>
      </c>
      <c r="DU3" s="42" t="s">
        <v>46</v>
      </c>
      <c r="DV3" s="43" t="s">
        <v>47</v>
      </c>
      <c r="DW3" s="42" t="s">
        <v>48</v>
      </c>
      <c r="DX3" s="43" t="s">
        <v>49</v>
      </c>
      <c r="DY3" s="43" t="s">
        <v>50</v>
      </c>
      <c r="DZ3" s="44" t="s">
        <v>51</v>
      </c>
      <c r="EA3" s="42" t="s">
        <v>44</v>
      </c>
      <c r="EB3" s="43" t="s">
        <v>45</v>
      </c>
      <c r="EC3" s="42" t="s">
        <v>46</v>
      </c>
      <c r="ED3" s="43" t="s">
        <v>47</v>
      </c>
      <c r="EE3" s="42" t="s">
        <v>48</v>
      </c>
      <c r="EF3" s="43" t="s">
        <v>49</v>
      </c>
      <c r="EG3" s="43" t="s">
        <v>50</v>
      </c>
      <c r="EH3" s="44" t="s">
        <v>51</v>
      </c>
      <c r="EI3" s="42" t="s">
        <v>44</v>
      </c>
      <c r="EJ3" s="43" t="s">
        <v>45</v>
      </c>
      <c r="EK3" s="42" t="s">
        <v>46</v>
      </c>
      <c r="EL3" s="43" t="s">
        <v>47</v>
      </c>
      <c r="EM3" s="42" t="s">
        <v>48</v>
      </c>
      <c r="EN3" s="43" t="s">
        <v>49</v>
      </c>
      <c r="EO3" s="43" t="s">
        <v>50</v>
      </c>
      <c r="EP3" s="44" t="s">
        <v>51</v>
      </c>
      <c r="EQ3" s="42" t="s">
        <v>44</v>
      </c>
      <c r="ER3" s="43" t="s">
        <v>45</v>
      </c>
      <c r="ES3" s="42" t="s">
        <v>46</v>
      </c>
      <c r="ET3" s="43" t="s">
        <v>47</v>
      </c>
      <c r="EU3" s="42" t="s">
        <v>48</v>
      </c>
      <c r="EV3" s="43" t="s">
        <v>49</v>
      </c>
      <c r="EW3" s="43" t="s">
        <v>50</v>
      </c>
      <c r="EX3" s="44" t="s">
        <v>51</v>
      </c>
      <c r="EY3" s="42" t="s">
        <v>44</v>
      </c>
      <c r="EZ3" s="43" t="s">
        <v>45</v>
      </c>
      <c r="FA3" s="42" t="s">
        <v>46</v>
      </c>
      <c r="FB3" s="43" t="s">
        <v>47</v>
      </c>
      <c r="FC3" s="42" t="s">
        <v>48</v>
      </c>
      <c r="FD3" s="43" t="s">
        <v>49</v>
      </c>
      <c r="FE3" s="43" t="s">
        <v>50</v>
      </c>
      <c r="FF3" s="44" t="s">
        <v>51</v>
      </c>
      <c r="FG3" s="42" t="s">
        <v>44</v>
      </c>
      <c r="FH3" s="43" t="s">
        <v>45</v>
      </c>
      <c r="FI3" s="42" t="s">
        <v>46</v>
      </c>
      <c r="FJ3" s="43" t="s">
        <v>47</v>
      </c>
      <c r="FK3" s="42" t="s">
        <v>48</v>
      </c>
      <c r="FL3" s="43" t="s">
        <v>49</v>
      </c>
      <c r="FM3" s="43" t="s">
        <v>50</v>
      </c>
      <c r="FN3" s="44" t="s">
        <v>51</v>
      </c>
      <c r="FO3" s="42" t="s">
        <v>44</v>
      </c>
      <c r="FP3" s="43" t="s">
        <v>45</v>
      </c>
      <c r="FQ3" s="42" t="s">
        <v>46</v>
      </c>
      <c r="FR3" s="43" t="s">
        <v>47</v>
      </c>
      <c r="FS3" s="42" t="s">
        <v>48</v>
      </c>
      <c r="FT3" s="43" t="s">
        <v>49</v>
      </c>
      <c r="FU3" s="43" t="s">
        <v>50</v>
      </c>
      <c r="FV3" s="44" t="s">
        <v>51</v>
      </c>
      <c r="FW3" s="42" t="s">
        <v>44</v>
      </c>
      <c r="FX3" s="43" t="s">
        <v>45</v>
      </c>
      <c r="FY3" s="42" t="s">
        <v>46</v>
      </c>
      <c r="FZ3" s="43" t="s">
        <v>47</v>
      </c>
      <c r="GA3" s="42" t="s">
        <v>48</v>
      </c>
      <c r="GB3" s="43" t="s">
        <v>49</v>
      </c>
      <c r="GC3" s="43" t="s">
        <v>50</v>
      </c>
      <c r="GD3" s="44" t="s">
        <v>51</v>
      </c>
      <c r="GE3" s="42" t="s">
        <v>44</v>
      </c>
      <c r="GF3" s="43" t="s">
        <v>45</v>
      </c>
      <c r="GG3" s="42" t="s">
        <v>46</v>
      </c>
      <c r="GH3" s="43" t="s">
        <v>47</v>
      </c>
      <c r="GI3" s="42" t="s">
        <v>48</v>
      </c>
      <c r="GJ3" s="43" t="s">
        <v>49</v>
      </c>
      <c r="GK3" s="43" t="s">
        <v>50</v>
      </c>
      <c r="GL3" s="44" t="s">
        <v>51</v>
      </c>
      <c r="GM3" s="42" t="s">
        <v>44</v>
      </c>
      <c r="GN3" s="43" t="s">
        <v>45</v>
      </c>
      <c r="GO3" s="42" t="s">
        <v>46</v>
      </c>
      <c r="GP3" s="43" t="s">
        <v>47</v>
      </c>
      <c r="GQ3" s="42" t="s">
        <v>48</v>
      </c>
      <c r="GR3" s="43" t="s">
        <v>49</v>
      </c>
      <c r="GS3" s="43" t="s">
        <v>50</v>
      </c>
      <c r="GT3" s="44" t="s">
        <v>51</v>
      </c>
      <c r="GU3" s="40"/>
    </row>
    <row r="4">
      <c r="A4" s="45" t="s">
        <v>52</v>
      </c>
      <c r="B4" s="46"/>
      <c r="C4" s="45" t="s">
        <v>53</v>
      </c>
      <c r="D4" s="47"/>
      <c r="E4" s="48"/>
      <c r="F4" s="47"/>
      <c r="G4" s="47"/>
      <c r="H4" s="47"/>
      <c r="I4" s="47"/>
      <c r="J4" s="48"/>
      <c r="K4" s="48"/>
      <c r="L4" s="48"/>
      <c r="M4" s="48"/>
      <c r="N4" s="48"/>
      <c r="O4" s="48"/>
      <c r="P4" s="48"/>
      <c r="Q4" s="49"/>
      <c r="R4" s="48"/>
      <c r="S4" s="48"/>
      <c r="T4" s="48"/>
      <c r="U4" s="48"/>
      <c r="V4" s="48"/>
      <c r="W4" s="48"/>
      <c r="X4" s="48"/>
      <c r="Y4" s="50"/>
      <c r="Z4" s="48"/>
      <c r="AA4" s="48"/>
      <c r="AB4" s="48"/>
      <c r="AC4" s="48"/>
      <c r="AD4" s="48"/>
      <c r="AE4" s="48"/>
      <c r="AF4" s="48"/>
      <c r="AG4" s="50"/>
      <c r="AH4" s="48"/>
      <c r="AI4" s="48"/>
      <c r="AJ4" s="48"/>
      <c r="AK4" s="48"/>
      <c r="AL4" s="48"/>
      <c r="AM4" s="48"/>
      <c r="AN4" s="48"/>
      <c r="AO4" s="50"/>
      <c r="AP4" s="48"/>
      <c r="AQ4" s="48"/>
      <c r="AR4" s="48"/>
      <c r="AS4" s="48"/>
      <c r="AT4" s="48"/>
      <c r="AU4" s="48"/>
      <c r="AV4" s="48"/>
      <c r="AW4" s="51"/>
      <c r="AX4" s="48"/>
      <c r="AY4" s="48"/>
      <c r="AZ4" s="48"/>
      <c r="BA4" s="48"/>
      <c r="BB4" s="48"/>
      <c r="BC4" s="48"/>
      <c r="BD4" s="48"/>
      <c r="BE4" s="51"/>
      <c r="BF4" s="48"/>
      <c r="BG4" s="48"/>
      <c r="BH4" s="48"/>
      <c r="BI4" s="48"/>
      <c r="BJ4" s="48"/>
      <c r="BK4" s="48"/>
      <c r="BL4" s="48"/>
      <c r="BM4" s="51"/>
      <c r="BN4" s="48"/>
      <c r="BO4" s="48"/>
      <c r="BP4" s="48"/>
      <c r="BQ4" s="48"/>
      <c r="BR4" s="48"/>
      <c r="BS4" s="48"/>
      <c r="BT4" s="48"/>
      <c r="BU4" s="51"/>
      <c r="BV4" s="48"/>
      <c r="BW4" s="48"/>
      <c r="BX4" s="48"/>
      <c r="BY4" s="48"/>
      <c r="BZ4" s="48"/>
      <c r="CA4" s="48"/>
      <c r="CB4" s="48"/>
      <c r="CC4" s="51"/>
      <c r="CD4" s="48"/>
      <c r="CE4" s="48"/>
      <c r="CF4" s="48"/>
      <c r="CG4" s="48"/>
      <c r="CH4" s="48"/>
      <c r="CI4" s="48"/>
      <c r="CJ4" s="48"/>
      <c r="CK4" s="51"/>
      <c r="CL4" s="48"/>
      <c r="CM4" s="48"/>
      <c r="CN4" s="48"/>
      <c r="CO4" s="48"/>
      <c r="CP4" s="48"/>
      <c r="CQ4" s="48"/>
      <c r="CR4" s="48"/>
      <c r="CS4" s="51"/>
      <c r="CT4" s="48"/>
      <c r="CU4" s="48"/>
      <c r="CV4" s="48"/>
      <c r="CW4" s="48"/>
      <c r="CX4" s="48"/>
      <c r="CY4" s="48"/>
      <c r="CZ4" s="48"/>
      <c r="DA4" s="51"/>
      <c r="DB4" s="48"/>
      <c r="DC4" s="48"/>
      <c r="DD4" s="48"/>
      <c r="DE4" s="48"/>
      <c r="DF4" s="48"/>
      <c r="DG4" s="48"/>
      <c r="DH4" s="48"/>
      <c r="DI4" s="48"/>
      <c r="DJ4" s="50"/>
      <c r="DK4" s="48"/>
      <c r="DL4" s="48"/>
      <c r="DM4" s="48"/>
      <c r="DN4" s="48"/>
      <c r="DO4" s="48"/>
      <c r="DP4" s="48"/>
      <c r="DQ4" s="48"/>
      <c r="DR4" s="50"/>
      <c r="DS4" s="48"/>
      <c r="DT4" s="48"/>
      <c r="DU4" s="48"/>
      <c r="DV4" s="48"/>
      <c r="DW4" s="48"/>
      <c r="DX4" s="48"/>
      <c r="DY4" s="48"/>
      <c r="DZ4" s="50"/>
      <c r="EA4" s="48"/>
      <c r="EB4" s="48"/>
      <c r="EC4" s="48"/>
      <c r="ED4" s="48"/>
      <c r="EE4" s="48"/>
      <c r="EF4" s="48"/>
      <c r="EG4" s="48"/>
      <c r="EH4" s="50"/>
      <c r="EI4" s="48"/>
      <c r="EJ4" s="48"/>
      <c r="EK4" s="48"/>
      <c r="EL4" s="48"/>
      <c r="EM4" s="48"/>
      <c r="EN4" s="48"/>
      <c r="EO4" s="48"/>
      <c r="EP4" s="51"/>
      <c r="EQ4" s="48"/>
      <c r="ER4" s="48"/>
      <c r="ES4" s="48"/>
      <c r="ET4" s="48"/>
      <c r="EU4" s="48"/>
      <c r="EV4" s="48"/>
      <c r="EW4" s="48"/>
      <c r="EX4" s="51"/>
      <c r="EY4" s="48"/>
      <c r="EZ4" s="48"/>
      <c r="FA4" s="48"/>
      <c r="FB4" s="48"/>
      <c r="FC4" s="48"/>
      <c r="FD4" s="48"/>
      <c r="FE4" s="48"/>
      <c r="FF4" s="51"/>
      <c r="FG4" s="48"/>
      <c r="FH4" s="48"/>
      <c r="FI4" s="48"/>
      <c r="FJ4" s="48"/>
      <c r="FK4" s="48"/>
      <c r="FL4" s="48"/>
      <c r="FM4" s="48"/>
      <c r="FN4" s="51"/>
      <c r="FO4" s="48"/>
      <c r="FP4" s="48"/>
      <c r="FQ4" s="48"/>
      <c r="FR4" s="48"/>
      <c r="FS4" s="48"/>
      <c r="FT4" s="48"/>
      <c r="FU4" s="48"/>
      <c r="FV4" s="51"/>
      <c r="FW4" s="48"/>
      <c r="FX4" s="48"/>
      <c r="FY4" s="48"/>
      <c r="FZ4" s="48"/>
      <c r="GA4" s="48"/>
      <c r="GB4" s="48"/>
      <c r="GC4" s="48"/>
      <c r="GD4" s="51"/>
      <c r="GE4" s="48"/>
      <c r="GF4" s="48"/>
      <c r="GG4" s="48"/>
      <c r="GH4" s="48"/>
      <c r="GI4" s="48"/>
      <c r="GJ4" s="48"/>
      <c r="GK4" s="48"/>
      <c r="GL4" s="51"/>
      <c r="GM4" s="48"/>
      <c r="GN4" s="48"/>
      <c r="GO4" s="48"/>
      <c r="GP4" s="48"/>
      <c r="GQ4" s="48"/>
      <c r="GR4" s="48"/>
      <c r="GS4" s="48"/>
      <c r="GT4" s="51"/>
      <c r="GU4" s="52"/>
    </row>
    <row r="5">
      <c r="A5" s="21" t="b">
        <v>0</v>
      </c>
      <c r="B5" s="21" t="s">
        <v>54</v>
      </c>
      <c r="C5" s="53" t="s">
        <v>55</v>
      </c>
      <c r="D5" s="21">
        <v>267475.0</v>
      </c>
      <c r="E5" s="54"/>
      <c r="F5" s="21" t="s">
        <v>56</v>
      </c>
      <c r="G5" s="21" t="s">
        <v>57</v>
      </c>
      <c r="H5" s="21" t="s">
        <v>58</v>
      </c>
      <c r="I5" s="55" t="s">
        <v>59</v>
      </c>
      <c r="J5" s="56">
        <v>1100.0</v>
      </c>
      <c r="K5" s="57"/>
      <c r="L5" s="56">
        <v>0.0</v>
      </c>
      <c r="M5" s="57"/>
      <c r="N5" s="56">
        <v>300.0</v>
      </c>
      <c r="O5" s="58">
        <v>0.0</v>
      </c>
      <c r="P5" s="59"/>
      <c r="Q5" s="39">
        <f t="shared" ref="Q5:Q54" si="1">if(L5="","",L5+N5-sum(J5,O5,P5))</f>
        <v>-800</v>
      </c>
      <c r="R5" s="56">
        <v>1100.0</v>
      </c>
      <c r="S5" s="57"/>
      <c r="T5" s="56">
        <v>0.0</v>
      </c>
      <c r="U5" s="57"/>
      <c r="V5" s="56">
        <v>500.0</v>
      </c>
      <c r="W5" s="60">
        <v>0.0</v>
      </c>
      <c r="X5" s="59"/>
      <c r="Y5" s="39">
        <f t="shared" ref="Y5:Y54" si="2">if(T5="","",T5+V5-sum(R5,W5,X5))</f>
        <v>-600</v>
      </c>
      <c r="Z5" s="56">
        <v>1100.0</v>
      </c>
      <c r="AA5" s="57"/>
      <c r="AB5" s="56">
        <v>0.0</v>
      </c>
      <c r="AC5" s="57"/>
      <c r="AD5" s="56">
        <v>500.0</v>
      </c>
      <c r="AE5" s="60">
        <v>0.0</v>
      </c>
      <c r="AF5" s="59"/>
      <c r="AG5" s="39">
        <f t="shared" ref="AG5:AG54" si="3">if(AB5="","",AB5+AD5-sum(Z5,AE5,AF5))</f>
        <v>-600</v>
      </c>
      <c r="AH5" s="56">
        <v>1100.0</v>
      </c>
      <c r="AI5" s="57"/>
      <c r="AJ5" s="56">
        <v>0.0</v>
      </c>
      <c r="AK5" s="57"/>
      <c r="AL5" s="56">
        <v>400.0</v>
      </c>
      <c r="AM5" s="58">
        <v>0.0</v>
      </c>
      <c r="AN5" s="59"/>
      <c r="AO5" s="39">
        <f t="shared" ref="AO5:AO54" si="4">if(AJ5="","",AJ5+AL5-sum(AH5,AM5,AN5))</f>
        <v>-700</v>
      </c>
      <c r="AP5" s="56">
        <v>700.0</v>
      </c>
      <c r="AQ5" s="57"/>
      <c r="AR5" s="56">
        <v>0.0</v>
      </c>
      <c r="AS5" s="57"/>
      <c r="AT5" s="56">
        <v>600.0</v>
      </c>
      <c r="AU5" s="60">
        <v>0.0</v>
      </c>
      <c r="AV5" s="59"/>
      <c r="AW5" s="39">
        <f t="shared" ref="AW5:AW54" si="5">if(AR5="","",AR5+AT5-sum(AP5,AU5,AV5))</f>
        <v>-100</v>
      </c>
      <c r="AX5" s="56">
        <v>700.0</v>
      </c>
      <c r="AY5" s="57"/>
      <c r="AZ5" s="56">
        <v>0.0</v>
      </c>
      <c r="BA5" s="57"/>
      <c r="BB5" s="56">
        <v>700.0</v>
      </c>
      <c r="BC5" s="60">
        <v>0.0</v>
      </c>
      <c r="BD5" s="59"/>
      <c r="BE5" s="39">
        <f t="shared" ref="BE5:BE54" si="6">if(AZ5="","",AZ5+BB5-sum(AX5,BC5,BD5))</f>
        <v>0</v>
      </c>
      <c r="BF5" s="56">
        <v>700.0</v>
      </c>
      <c r="BG5" s="57"/>
      <c r="BH5" s="56">
        <v>0.0</v>
      </c>
      <c r="BI5" s="57"/>
      <c r="BJ5" s="56">
        <v>700.0</v>
      </c>
      <c r="BK5" s="60">
        <v>0.0</v>
      </c>
      <c r="BL5" s="59"/>
      <c r="BM5" s="39">
        <f t="shared" ref="BM5:BM54" si="7">if(BH5="","",BH5+BJ5-sum(BF5,BK5,BL5))</f>
        <v>0</v>
      </c>
      <c r="BN5" s="56">
        <v>700.0</v>
      </c>
      <c r="BO5" s="57"/>
      <c r="BP5" s="56">
        <v>0.0</v>
      </c>
      <c r="BQ5" s="57"/>
      <c r="BR5" s="56">
        <v>700.0</v>
      </c>
      <c r="BS5" s="60"/>
      <c r="BT5" s="59"/>
      <c r="BU5" s="39">
        <f t="shared" ref="BU5:BU54" si="8">if(BP5="","",BP5+BR5-sum(BN5,BS5,BT5))</f>
        <v>0</v>
      </c>
      <c r="BV5" s="56">
        <v>700.0</v>
      </c>
      <c r="BW5" s="57">
        <v>324.0</v>
      </c>
      <c r="BX5" s="56">
        <v>324.0</v>
      </c>
      <c r="BY5" s="57">
        <v>896.0</v>
      </c>
      <c r="BZ5" s="56">
        <v>700.0</v>
      </c>
      <c r="CA5" s="57">
        <v>0.0</v>
      </c>
      <c r="CB5" s="59">
        <f t="shared" ref="CB5:CB6" si="9">IF(BV5="", "", IF(BV5&lt;1220, BV5*0.05, 1220*0.05))</f>
        <v>35</v>
      </c>
      <c r="CC5" s="39">
        <f t="shared" ref="CC5:CC54" si="10">if(BX5="","",BX5+BZ5-sum(BV5,CA5,CB5))</f>
        <v>289</v>
      </c>
      <c r="CD5" s="56">
        <v>700.0</v>
      </c>
      <c r="CE5" s="57">
        <v>914.0</v>
      </c>
      <c r="CF5" s="56">
        <v>914.0</v>
      </c>
      <c r="CG5" s="57">
        <v>306.0</v>
      </c>
      <c r="CH5" s="56">
        <v>300.0</v>
      </c>
      <c r="CI5" s="57">
        <v>0.0</v>
      </c>
      <c r="CJ5" s="59">
        <f t="shared" ref="CJ5:CJ14" si="11">IF(CD5="", "", IF(CD5&lt;1220, CD5*0.05, 1220*0.05))</f>
        <v>35</v>
      </c>
      <c r="CK5" s="39">
        <f t="shared" ref="CK5:CK54" si="12">if(CF5="","",CF5+CH5-sum(CD5,CI5,CJ5))</f>
        <v>479</v>
      </c>
      <c r="CL5" s="56">
        <v>700.0</v>
      </c>
      <c r="CM5" s="57">
        <v>914.0</v>
      </c>
      <c r="CN5" s="56">
        <v>914.0</v>
      </c>
      <c r="CO5" s="57">
        <v>306.0</v>
      </c>
      <c r="CP5" s="56">
        <v>227.0</v>
      </c>
      <c r="CQ5" s="57">
        <v>0.0</v>
      </c>
      <c r="CR5" s="59">
        <f t="shared" ref="CR5:CR14" si="13">IF(CL5="", "", IF(CL5&lt;1220, CL5*0.05, 1220*0.05))</f>
        <v>35</v>
      </c>
      <c r="CS5" s="39">
        <f t="shared" ref="CS5:CS54" si="14">if(CN5="","",CN5+CP5-sum(CL5,CQ5,CR5))</f>
        <v>406</v>
      </c>
      <c r="CT5" s="56">
        <v>700.0</v>
      </c>
      <c r="CU5" s="57">
        <v>914.0</v>
      </c>
      <c r="CV5" s="56">
        <v>914.0</v>
      </c>
      <c r="CW5" s="57">
        <v>306.0</v>
      </c>
      <c r="CX5" s="56">
        <v>0.0</v>
      </c>
      <c r="CY5" s="57">
        <v>0.0</v>
      </c>
      <c r="CZ5" s="59">
        <f t="shared" ref="CZ5:CZ14" si="15">IF(CT5="", "", IF(CT5&lt;1220, CT5*0.05, 1220*0.05))</f>
        <v>35</v>
      </c>
      <c r="DA5" s="39">
        <f t="shared" ref="DA5:DA54" si="16">if(CV5="","",CV5+CX5-sum(CT5,CY5,CZ5))</f>
        <v>179</v>
      </c>
      <c r="DB5" s="61"/>
      <c r="DC5" s="56">
        <v>700.0</v>
      </c>
      <c r="DD5" s="57">
        <v>914.0</v>
      </c>
      <c r="DE5" s="56">
        <v>914.0</v>
      </c>
      <c r="DF5" s="57">
        <v>306.0</v>
      </c>
      <c r="DG5" s="56">
        <v>400.0</v>
      </c>
      <c r="DH5" s="57">
        <v>0.0</v>
      </c>
      <c r="DI5" s="59">
        <f t="shared" ref="DI5:DI11" si="17">IF(DC5="", "", IF(DC5&lt;1220, DC5*0.05, 1220*0.05))</f>
        <v>35</v>
      </c>
      <c r="DJ5" s="39">
        <f t="shared" ref="DJ5:DJ54" si="18">if(DE5="","",DE5+DG5-sum(DC5,DH5,DI5))</f>
        <v>579</v>
      </c>
      <c r="DK5" s="56">
        <v>700.0</v>
      </c>
      <c r="DL5" s="57">
        <v>0.0</v>
      </c>
      <c r="DM5" s="56">
        <v>0.0</v>
      </c>
      <c r="DN5" s="57">
        <v>700.0</v>
      </c>
      <c r="DO5" s="56">
        <v>400.0</v>
      </c>
      <c r="DP5" s="57">
        <v>0.0</v>
      </c>
      <c r="DQ5" s="59">
        <v>0.0</v>
      </c>
      <c r="DR5" s="39">
        <f t="shared" ref="DR5:DR54" si="19">if(DM5="","",DM5+DO5-sum(DK5,DP5,DQ5))</f>
        <v>-300</v>
      </c>
      <c r="DS5" s="56">
        <v>700.0</v>
      </c>
      <c r="DT5" s="57">
        <v>0.0</v>
      </c>
      <c r="DU5" s="56">
        <v>0.0</v>
      </c>
      <c r="DV5" s="57">
        <v>700.0</v>
      </c>
      <c r="DW5" s="56">
        <v>0.0</v>
      </c>
      <c r="DX5" s="57">
        <v>0.0</v>
      </c>
      <c r="DY5" s="59">
        <v>0.0</v>
      </c>
      <c r="DZ5" s="39">
        <f t="shared" ref="DZ5:DZ54" si="20">if(DU5="","",DU5+DW5-sum(DS5,DX5,DY5))</f>
        <v>-700</v>
      </c>
      <c r="EA5" s="56">
        <v>700.0</v>
      </c>
      <c r="EB5" s="57">
        <v>0.0</v>
      </c>
      <c r="EC5" s="56">
        <v>0.0</v>
      </c>
      <c r="ED5" s="57">
        <v>700.0</v>
      </c>
      <c r="EE5" s="56">
        <v>400.0</v>
      </c>
      <c r="EF5" s="57">
        <v>0.0</v>
      </c>
      <c r="EG5" s="59">
        <v>0.0</v>
      </c>
      <c r="EH5" s="39">
        <f t="shared" ref="EH5:EH54" si="21">if(EC5="","",EC5+EE5-sum(EA5,EF5,EG5))</f>
        <v>-300</v>
      </c>
      <c r="EI5" s="56">
        <v>700.0</v>
      </c>
      <c r="EJ5" s="57">
        <v>0.0</v>
      </c>
      <c r="EK5" s="56">
        <v>0.0</v>
      </c>
      <c r="EL5" s="57">
        <v>700.0</v>
      </c>
      <c r="EM5" s="56">
        <v>0.0</v>
      </c>
      <c r="EN5" s="57">
        <v>0.0</v>
      </c>
      <c r="EO5" s="59">
        <v>0.0</v>
      </c>
      <c r="EP5" s="39">
        <f t="shared" ref="EP5:EP54" si="22">if(EK5="","",EK5+EM5-sum(EI5,EN5,EO5))</f>
        <v>-700</v>
      </c>
      <c r="EQ5" s="56">
        <v>700.0</v>
      </c>
      <c r="ER5" s="57">
        <v>0.0</v>
      </c>
      <c r="ES5" s="56">
        <v>0.0</v>
      </c>
      <c r="ET5" s="57">
        <v>700.0</v>
      </c>
      <c r="EU5" s="56">
        <v>200.0</v>
      </c>
      <c r="EV5" s="57">
        <v>962.67</v>
      </c>
      <c r="EW5" s="59">
        <v>0.0</v>
      </c>
      <c r="EX5" s="39">
        <f t="shared" ref="EX5:EX54" si="23">if(ES5="","",ES5+EU5-sum(EQ5,EV5,EW5))</f>
        <v>-1462.67</v>
      </c>
      <c r="EY5" s="56">
        <v>700.0</v>
      </c>
      <c r="EZ5" s="57"/>
      <c r="FA5" s="56"/>
      <c r="FB5" s="57"/>
      <c r="FC5" s="56"/>
      <c r="FD5" s="60"/>
      <c r="FE5" s="59">
        <f>IF(EY5="", "", IF(EY5&lt;1242, EY5*0.05, 1242*0.05))</f>
        <v>35</v>
      </c>
      <c r="FF5" s="39" t="str">
        <f t="shared" ref="FF5:FF54" si="24">if(FA5="","",FA5+FC5-sum(EY5,FD5,FE5))</f>
        <v/>
      </c>
      <c r="FG5" s="62">
        <v>700.0</v>
      </c>
      <c r="FH5" s="57"/>
      <c r="FI5" s="56"/>
      <c r="FJ5" s="57"/>
      <c r="FK5" s="56"/>
      <c r="FL5" s="60"/>
      <c r="FM5" s="63">
        <f t="shared" ref="FM5:FM54" si="25">IF(FG5="", "", IF(FG5&lt;1240, FG5*0.05, 1240*0.05))</f>
        <v>35</v>
      </c>
      <c r="FN5" s="39" t="str">
        <f t="shared" ref="FN5:FN54" si="26">if(FI5="","",FI5+FK5-sum(FG5,FL5,FM5))</f>
        <v/>
      </c>
      <c r="FO5" s="62">
        <v>700.0</v>
      </c>
      <c r="FP5" s="57"/>
      <c r="FQ5" s="56"/>
      <c r="FR5" s="57"/>
      <c r="FS5" s="56"/>
      <c r="FT5" s="60"/>
      <c r="FU5" s="59">
        <f t="shared" ref="FU5:FU54" si="27">IF(FO5="", "", IF(FO5&lt;1240, FO5*0.05, 1240*0.05))</f>
        <v>35</v>
      </c>
      <c r="FV5" s="39" t="str">
        <f t="shared" ref="FV5:FV54" si="28">if(FQ5="","",FQ5+FS5-sum(FO5,FT5,FU5))</f>
        <v/>
      </c>
      <c r="FW5" s="62">
        <v>700.0</v>
      </c>
      <c r="FX5" s="57"/>
      <c r="FY5" s="56"/>
      <c r="FZ5" s="57"/>
      <c r="GA5" s="56"/>
      <c r="GB5" s="60"/>
      <c r="GC5" s="59">
        <f t="shared" ref="GC5:GC54" si="29">IF(FW5="", "", IF(FW5&lt;1240, FW5*0.05, 1240*0.05))</f>
        <v>35</v>
      </c>
      <c r="GD5" s="39" t="str">
        <f t="shared" ref="GD5:GD54" si="30">if(FY5="","",FY5+GA5-sum(FW5,GB5,GC5))</f>
        <v/>
      </c>
      <c r="GE5" s="62">
        <v>700.0</v>
      </c>
      <c r="GF5" s="57"/>
      <c r="GG5" s="56"/>
      <c r="GH5" s="57"/>
      <c r="GI5" s="56"/>
      <c r="GJ5" s="60"/>
      <c r="GK5" s="59">
        <f t="shared" ref="GK5:GK54" si="31">IF(GE5="", "", IF(GE5&lt;1240, GE5*0.05, 1240*0.05))</f>
        <v>35</v>
      </c>
      <c r="GL5" s="39" t="str">
        <f t="shared" ref="GL5:GL54" si="32">if(GG5="","",GG5+GI5-sum(GE5,GJ5,GK5))</f>
        <v/>
      </c>
      <c r="GM5" s="62">
        <v>700.0</v>
      </c>
      <c r="GN5" s="57"/>
      <c r="GO5" s="56"/>
      <c r="GP5" s="57"/>
      <c r="GQ5" s="56"/>
      <c r="GR5" s="60"/>
      <c r="GS5" s="59">
        <f t="shared" ref="GS5:GS54" si="33">IF(GM5="", "", IF(GM5&lt;1240, GM5*0.05, 1240*0.05))</f>
        <v>35</v>
      </c>
      <c r="GT5" s="39" t="str">
        <f t="shared" ref="GT5:GT54" si="34">if(GO5="","",GO5+GQ5-sum(GM5,GR5,GS5))</f>
        <v/>
      </c>
      <c r="GU5" s="60"/>
    </row>
    <row r="6">
      <c r="A6" s="21" t="b">
        <v>0</v>
      </c>
      <c r="B6" s="21" t="s">
        <v>60</v>
      </c>
      <c r="C6" s="53" t="s">
        <v>55</v>
      </c>
      <c r="D6" s="21">
        <v>262668.0</v>
      </c>
      <c r="E6" s="54"/>
      <c r="F6" s="21" t="s">
        <v>61</v>
      </c>
      <c r="G6" s="21" t="s">
        <v>62</v>
      </c>
      <c r="H6" s="21" t="s">
        <v>63</v>
      </c>
      <c r="I6" s="55" t="s">
        <v>59</v>
      </c>
      <c r="J6" s="56">
        <v>700.0</v>
      </c>
      <c r="K6" s="57"/>
      <c r="L6" s="56">
        <v>0.0</v>
      </c>
      <c r="M6" s="57"/>
      <c r="N6" s="56">
        <v>-675.0</v>
      </c>
      <c r="O6" s="57">
        <v>0.0</v>
      </c>
      <c r="P6" s="59"/>
      <c r="Q6" s="39">
        <f t="shared" si="1"/>
        <v>-1375</v>
      </c>
      <c r="R6" s="56">
        <v>700.0</v>
      </c>
      <c r="S6" s="57"/>
      <c r="T6" s="56">
        <v>0.0</v>
      </c>
      <c r="U6" s="57"/>
      <c r="V6" s="56">
        <f>-500+500</f>
        <v>0</v>
      </c>
      <c r="W6" s="57">
        <v>0.0</v>
      </c>
      <c r="X6" s="59"/>
      <c r="Y6" s="39">
        <f t="shared" si="2"/>
        <v>-700</v>
      </c>
      <c r="Z6" s="56">
        <v>700.0</v>
      </c>
      <c r="AA6" s="57"/>
      <c r="AB6" s="56">
        <v>0.0</v>
      </c>
      <c r="AC6" s="57"/>
      <c r="AD6" s="56">
        <v>0.0</v>
      </c>
      <c r="AE6" s="57">
        <v>0.0</v>
      </c>
      <c r="AF6" s="59"/>
      <c r="AG6" s="39">
        <f t="shared" si="3"/>
        <v>-700</v>
      </c>
      <c r="AH6" s="56">
        <v>700.0</v>
      </c>
      <c r="AI6" s="57"/>
      <c r="AJ6" s="56">
        <v>0.0</v>
      </c>
      <c r="AK6" s="57"/>
      <c r="AL6" s="56">
        <v>713.0</v>
      </c>
      <c r="AM6" s="57">
        <v>0.0</v>
      </c>
      <c r="AN6" s="59"/>
      <c r="AO6" s="39">
        <f t="shared" si="4"/>
        <v>13</v>
      </c>
      <c r="AP6" s="56">
        <v>700.0</v>
      </c>
      <c r="AQ6" s="57"/>
      <c r="AR6" s="56">
        <v>0.0</v>
      </c>
      <c r="AS6" s="57"/>
      <c r="AT6" s="56">
        <v>0.0</v>
      </c>
      <c r="AU6" s="57">
        <v>0.0</v>
      </c>
      <c r="AV6" s="59"/>
      <c r="AW6" s="39">
        <f t="shared" si="5"/>
        <v>-700</v>
      </c>
      <c r="AX6" s="56">
        <v>700.0</v>
      </c>
      <c r="AY6" s="57">
        <v>113.0</v>
      </c>
      <c r="AZ6" s="56">
        <v>0.0</v>
      </c>
      <c r="BA6" s="57">
        <v>1072.0</v>
      </c>
      <c r="BB6" s="56">
        <v>0.0</v>
      </c>
      <c r="BC6" s="57">
        <v>0.0</v>
      </c>
      <c r="BD6" s="59">
        <v>0.0</v>
      </c>
      <c r="BE6" s="39">
        <f t="shared" si="6"/>
        <v>-700</v>
      </c>
      <c r="BF6" s="56">
        <v>700.0</v>
      </c>
      <c r="BG6" s="57">
        <v>148.0</v>
      </c>
      <c r="BH6" s="56">
        <v>0.0</v>
      </c>
      <c r="BI6" s="57">
        <v>1072.0</v>
      </c>
      <c r="BJ6" s="56">
        <v>713.0</v>
      </c>
      <c r="BK6" s="57">
        <v>0.0</v>
      </c>
      <c r="BL6" s="59">
        <v>0.0</v>
      </c>
      <c r="BM6" s="39">
        <f t="shared" si="7"/>
        <v>13</v>
      </c>
      <c r="BN6" s="56">
        <v>700.0</v>
      </c>
      <c r="BO6" s="57">
        <v>148.0</v>
      </c>
      <c r="BP6" s="56">
        <f>148+113+148</f>
        <v>409</v>
      </c>
      <c r="BQ6" s="57">
        <v>1072.0</v>
      </c>
      <c r="BR6" s="56">
        <f>813</f>
        <v>813</v>
      </c>
      <c r="BS6" s="57">
        <v>0.0</v>
      </c>
      <c r="BT6" s="59">
        <v>105.0</v>
      </c>
      <c r="BU6" s="39">
        <f t="shared" si="8"/>
        <v>417</v>
      </c>
      <c r="BV6" s="56">
        <v>700.0</v>
      </c>
      <c r="BW6" s="57">
        <v>148.0</v>
      </c>
      <c r="BX6" s="56">
        <v>148.0</v>
      </c>
      <c r="BY6" s="57">
        <v>1072.0</v>
      </c>
      <c r="BZ6" s="56">
        <v>662.0</v>
      </c>
      <c r="CA6" s="57">
        <v>0.0</v>
      </c>
      <c r="CB6" s="59">
        <f t="shared" si="9"/>
        <v>35</v>
      </c>
      <c r="CC6" s="39">
        <f t="shared" si="10"/>
        <v>75</v>
      </c>
      <c r="CD6" s="56">
        <v>700.0</v>
      </c>
      <c r="CE6" s="57">
        <v>861.0</v>
      </c>
      <c r="CF6" s="56">
        <v>861.0</v>
      </c>
      <c r="CG6" s="57">
        <v>359.0</v>
      </c>
      <c r="CH6" s="56">
        <v>700.0</v>
      </c>
      <c r="CI6" s="57">
        <v>0.0</v>
      </c>
      <c r="CJ6" s="59">
        <f t="shared" si="11"/>
        <v>35</v>
      </c>
      <c r="CK6" s="39">
        <f t="shared" si="12"/>
        <v>826</v>
      </c>
      <c r="CL6" s="56">
        <v>700.0</v>
      </c>
      <c r="CM6" s="57">
        <v>861.0</v>
      </c>
      <c r="CN6" s="56">
        <v>861.0</v>
      </c>
      <c r="CO6" s="57">
        <v>359.0</v>
      </c>
      <c r="CP6" s="56">
        <v>700.0</v>
      </c>
      <c r="CQ6" s="57">
        <v>700.0</v>
      </c>
      <c r="CR6" s="59">
        <f t="shared" si="13"/>
        <v>35</v>
      </c>
      <c r="CS6" s="39">
        <f t="shared" si="14"/>
        <v>126</v>
      </c>
      <c r="CT6" s="56">
        <v>700.0</v>
      </c>
      <c r="CU6" s="57">
        <v>861.0</v>
      </c>
      <c r="CV6" s="56">
        <v>861.0</v>
      </c>
      <c r="CW6" s="57">
        <v>359.0</v>
      </c>
      <c r="CX6" s="56">
        <v>0.0</v>
      </c>
      <c r="CY6" s="57">
        <v>0.0</v>
      </c>
      <c r="CZ6" s="59">
        <f t="shared" si="15"/>
        <v>35</v>
      </c>
      <c r="DA6" s="39">
        <f t="shared" si="16"/>
        <v>126</v>
      </c>
      <c r="DB6" s="64"/>
      <c r="DC6" s="56">
        <v>700.0</v>
      </c>
      <c r="DD6" s="57">
        <v>861.0</v>
      </c>
      <c r="DE6" s="56">
        <v>861.0</v>
      </c>
      <c r="DF6" s="57">
        <v>359.0</v>
      </c>
      <c r="DG6" s="56">
        <v>0.0</v>
      </c>
      <c r="DH6" s="57">
        <v>0.0</v>
      </c>
      <c r="DI6" s="59">
        <f t="shared" si="17"/>
        <v>35</v>
      </c>
      <c r="DJ6" s="39">
        <f t="shared" si="18"/>
        <v>126</v>
      </c>
      <c r="DK6" s="56">
        <v>700.0</v>
      </c>
      <c r="DL6" s="57">
        <v>869.0</v>
      </c>
      <c r="DM6" s="56">
        <v>869.0</v>
      </c>
      <c r="DN6" s="57">
        <v>351.0</v>
      </c>
      <c r="DO6" s="56">
        <v>1400.0</v>
      </c>
      <c r="DP6" s="57">
        <v>0.0</v>
      </c>
      <c r="DQ6" s="59">
        <f t="shared" ref="DQ6:DQ7" si="35">IF(DK6="", "", IF(DK6&lt;1220, DK6*0.05, 1220*0.05))</f>
        <v>35</v>
      </c>
      <c r="DR6" s="39">
        <f t="shared" si="19"/>
        <v>1534</v>
      </c>
      <c r="DS6" s="56">
        <v>700.0</v>
      </c>
      <c r="DT6" s="57">
        <v>869.0</v>
      </c>
      <c r="DU6" s="56">
        <v>869.0</v>
      </c>
      <c r="DV6" s="57">
        <v>351.0</v>
      </c>
      <c r="DW6" s="56">
        <v>700.0</v>
      </c>
      <c r="DX6" s="57">
        <v>0.0</v>
      </c>
      <c r="DY6" s="59">
        <f t="shared" ref="DY6:DY7" si="36">IF(DS6="", "", IF(DS6&lt;1220, DS6*0.05, 1220*0.05))</f>
        <v>35</v>
      </c>
      <c r="DZ6" s="39">
        <f t="shared" si="20"/>
        <v>834</v>
      </c>
      <c r="EA6" s="56">
        <v>700.0</v>
      </c>
      <c r="EB6" s="57">
        <v>869.0</v>
      </c>
      <c r="EC6" s="56">
        <v>869.0</v>
      </c>
      <c r="ED6" s="57">
        <v>351.0</v>
      </c>
      <c r="EE6" s="56">
        <v>0.0</v>
      </c>
      <c r="EF6" s="57">
        <v>0.0</v>
      </c>
      <c r="EG6" s="59">
        <f t="shared" ref="EG6:EG11" si="37">IF(EA6="", "", IF(EA6&lt;1220, EA6*0.05, 1220*0.05))</f>
        <v>35</v>
      </c>
      <c r="EH6" s="39">
        <f t="shared" si="21"/>
        <v>134</v>
      </c>
      <c r="EI6" s="56">
        <v>700.0</v>
      </c>
      <c r="EJ6" s="57">
        <v>0.0</v>
      </c>
      <c r="EK6" s="56">
        <v>0.0</v>
      </c>
      <c r="EL6" s="57">
        <v>700.0</v>
      </c>
      <c r="EM6" s="56">
        <v>0.0</v>
      </c>
      <c r="EN6" s="57">
        <v>0.0</v>
      </c>
      <c r="EO6" s="59">
        <f t="shared" ref="EO6:EO18" si="38">IF(EI6="", "", IF(EI6&lt;1220, EI6*0.05, 1220*0.05))</f>
        <v>35</v>
      </c>
      <c r="EP6" s="39">
        <f t="shared" si="22"/>
        <v>-735</v>
      </c>
      <c r="EQ6" s="56">
        <v>700.0</v>
      </c>
      <c r="ER6" s="57">
        <v>0.0</v>
      </c>
      <c r="ES6" s="56">
        <v>0.0</v>
      </c>
      <c r="ET6" s="57">
        <v>700.0</v>
      </c>
      <c r="EU6" s="56">
        <v>0.0</v>
      </c>
      <c r="EV6" s="57">
        <v>0.0</v>
      </c>
      <c r="EW6" s="59">
        <f t="shared" ref="EW6:EW18" si="39">IF(EQ6="", "", IF(EQ6&lt;1220, EQ6*0.05, 1220*0.05))</f>
        <v>35</v>
      </c>
      <c r="EX6" s="39">
        <f t="shared" si="23"/>
        <v>-735</v>
      </c>
      <c r="EY6" s="56">
        <v>700.0</v>
      </c>
      <c r="EZ6" s="57">
        <v>891.0</v>
      </c>
      <c r="FA6" s="56">
        <v>891.0</v>
      </c>
      <c r="FB6" s="57">
        <v>351.0</v>
      </c>
      <c r="FC6" s="56"/>
      <c r="FD6" s="65"/>
      <c r="FE6" s="59">
        <f t="shared" ref="FE6:FE54" si="40">IF(EY6="", "", IF(EY6&lt;1240, EY6*0.05, 1240*0.05))</f>
        <v>35</v>
      </c>
      <c r="FF6" s="39">
        <f t="shared" si="24"/>
        <v>156</v>
      </c>
      <c r="FG6" s="62">
        <v>700.0</v>
      </c>
      <c r="FH6" s="66">
        <v>891.0</v>
      </c>
      <c r="FI6" s="56"/>
      <c r="FJ6" s="66">
        <v>351.0</v>
      </c>
      <c r="FK6" s="56"/>
      <c r="FL6" s="65"/>
      <c r="FM6" s="63">
        <f t="shared" si="25"/>
        <v>35</v>
      </c>
      <c r="FN6" s="39" t="str">
        <f t="shared" si="26"/>
        <v/>
      </c>
      <c r="FO6" s="62">
        <v>700.0</v>
      </c>
      <c r="FP6" s="57"/>
      <c r="FQ6" s="56"/>
      <c r="FR6" s="57"/>
      <c r="FS6" s="56"/>
      <c r="FT6" s="65"/>
      <c r="FU6" s="59">
        <f t="shared" si="27"/>
        <v>35</v>
      </c>
      <c r="FV6" s="39" t="str">
        <f t="shared" si="28"/>
        <v/>
      </c>
      <c r="FW6" s="62">
        <v>700.0</v>
      </c>
      <c r="FX6" s="57"/>
      <c r="FY6" s="56"/>
      <c r="FZ6" s="57"/>
      <c r="GA6" s="56"/>
      <c r="GB6" s="65"/>
      <c r="GC6" s="59">
        <f t="shared" si="29"/>
        <v>35</v>
      </c>
      <c r="GD6" s="39" t="str">
        <f t="shared" si="30"/>
        <v/>
      </c>
      <c r="GE6" s="62">
        <v>700.0</v>
      </c>
      <c r="GF6" s="57"/>
      <c r="GG6" s="56"/>
      <c r="GH6" s="57"/>
      <c r="GI6" s="56"/>
      <c r="GJ6" s="65"/>
      <c r="GK6" s="59">
        <f t="shared" si="31"/>
        <v>35</v>
      </c>
      <c r="GL6" s="39" t="str">
        <f t="shared" si="32"/>
        <v/>
      </c>
      <c r="GM6" s="62">
        <v>700.0</v>
      </c>
      <c r="GN6" s="57"/>
      <c r="GO6" s="56"/>
      <c r="GP6" s="57"/>
      <c r="GQ6" s="56"/>
      <c r="GR6" s="65"/>
      <c r="GS6" s="59">
        <f t="shared" si="33"/>
        <v>35</v>
      </c>
      <c r="GT6" s="39" t="str">
        <f t="shared" si="34"/>
        <v/>
      </c>
      <c r="GU6" s="60"/>
    </row>
    <row r="7">
      <c r="A7" s="21" t="b">
        <v>0</v>
      </c>
      <c r="B7" s="21" t="s">
        <v>64</v>
      </c>
      <c r="C7" s="53" t="s">
        <v>55</v>
      </c>
      <c r="D7" s="21">
        <v>267475.0</v>
      </c>
      <c r="E7" s="54"/>
      <c r="F7" s="21" t="s">
        <v>56</v>
      </c>
      <c r="G7" s="21" t="s">
        <v>57</v>
      </c>
      <c r="H7" s="21" t="s">
        <v>63</v>
      </c>
      <c r="I7" s="55" t="s">
        <v>59</v>
      </c>
      <c r="J7" s="56"/>
      <c r="K7" s="57"/>
      <c r="L7" s="56"/>
      <c r="M7" s="57"/>
      <c r="N7" s="56"/>
      <c r="O7" s="65"/>
      <c r="P7" s="59" t="str">
        <f t="shared" ref="P7:P12" si="41">IF(J7="", "", IF(J7&lt;1185, J7*0.05, 1185*0.05))</f>
        <v/>
      </c>
      <c r="Q7" s="39" t="str">
        <f t="shared" si="1"/>
        <v/>
      </c>
      <c r="R7" s="56"/>
      <c r="S7" s="57"/>
      <c r="T7" s="56"/>
      <c r="U7" s="57"/>
      <c r="V7" s="56"/>
      <c r="W7" s="65"/>
      <c r="X7" s="59" t="str">
        <f t="shared" ref="X7:X16" si="42">IF(R7="", "", IF(R7&lt;1185, R7*0.05, 1185*0.05))</f>
        <v/>
      </c>
      <c r="Y7" s="39" t="str">
        <f t="shared" si="2"/>
        <v/>
      </c>
      <c r="Z7" s="56"/>
      <c r="AA7" s="57"/>
      <c r="AB7" s="56"/>
      <c r="AC7" s="57"/>
      <c r="AD7" s="56"/>
      <c r="AE7" s="65"/>
      <c r="AF7" s="59" t="str">
        <f t="shared" ref="AF7:AF16" si="43">IF(Z7="", "", IF(Z7&lt;1185, Z7*0.05, 1185*0.05))</f>
        <v/>
      </c>
      <c r="AG7" s="39" t="str">
        <f t="shared" si="3"/>
        <v/>
      </c>
      <c r="AH7" s="56"/>
      <c r="AI7" s="57"/>
      <c r="AJ7" s="56"/>
      <c r="AK7" s="57"/>
      <c r="AL7" s="56"/>
      <c r="AM7" s="65"/>
      <c r="AN7" s="59" t="str">
        <f t="shared" ref="AN7:AN16" si="44">IF(AH7="", "", IF(AH7&lt;1185, AH7*0.05, 1185*0.05))</f>
        <v/>
      </c>
      <c r="AO7" s="39" t="str">
        <f t="shared" si="4"/>
        <v/>
      </c>
      <c r="AP7" s="56">
        <v>1100.0</v>
      </c>
      <c r="AQ7" s="57">
        <v>38.96</v>
      </c>
      <c r="AR7" s="56">
        <v>0.0</v>
      </c>
      <c r="AS7" s="57">
        <v>1146.04</v>
      </c>
      <c r="AT7" s="56">
        <v>0.0</v>
      </c>
      <c r="AU7" s="57">
        <v>61.85</v>
      </c>
      <c r="AV7" s="59">
        <v>0.0</v>
      </c>
      <c r="AW7" s="39">
        <f t="shared" si="5"/>
        <v>-1161.85</v>
      </c>
      <c r="AX7" s="56">
        <v>1100.0</v>
      </c>
      <c r="AY7" s="57">
        <v>1185.0</v>
      </c>
      <c r="AZ7" s="56">
        <v>0.0</v>
      </c>
      <c r="BA7" s="57">
        <v>0.0</v>
      </c>
      <c r="BB7" s="56">
        <v>0.0</v>
      </c>
      <c r="BC7" s="57">
        <v>87.05</v>
      </c>
      <c r="BD7" s="59">
        <v>0.0</v>
      </c>
      <c r="BE7" s="39">
        <f t="shared" si="6"/>
        <v>-1187.05</v>
      </c>
      <c r="BF7" s="56">
        <v>1100.0</v>
      </c>
      <c r="BG7" s="57">
        <v>1220.0</v>
      </c>
      <c r="BH7" s="56">
        <v>0.0</v>
      </c>
      <c r="BI7" s="57">
        <v>0.0</v>
      </c>
      <c r="BJ7" s="56">
        <v>0.0</v>
      </c>
      <c r="BK7" s="57">
        <v>111.97</v>
      </c>
      <c r="BL7" s="59">
        <v>0.0</v>
      </c>
      <c r="BM7" s="39">
        <f t="shared" si="7"/>
        <v>-1211.97</v>
      </c>
      <c r="BN7" s="56">
        <v>1100.0</v>
      </c>
      <c r="BO7" s="57">
        <v>1220.0</v>
      </c>
      <c r="BP7" s="56">
        <v>1220.0</v>
      </c>
      <c r="BQ7" s="57">
        <v>0.0</v>
      </c>
      <c r="BR7" s="56">
        <v>0.0</v>
      </c>
      <c r="BS7" s="57">
        <v>126.84</v>
      </c>
      <c r="BT7" s="59">
        <f t="shared" ref="BT7:BT9" si="45">IF(BN7="", "", IF(BN7&lt;1220, BN7*0.05, 1220*0.05))</f>
        <v>55</v>
      </c>
      <c r="BU7" s="39">
        <f t="shared" si="8"/>
        <v>-61.84</v>
      </c>
      <c r="BV7" s="56">
        <v>1100.0</v>
      </c>
      <c r="BW7" s="57">
        <v>1220.0</v>
      </c>
      <c r="BX7" s="56">
        <f>1220+1185+38.96</f>
        <v>2443.96</v>
      </c>
      <c r="BY7" s="57">
        <v>0.0</v>
      </c>
      <c r="BZ7" s="56">
        <v>0.0</v>
      </c>
      <c r="CA7" s="57">
        <v>124.4</v>
      </c>
      <c r="CB7" s="59">
        <v>165.0</v>
      </c>
      <c r="CC7" s="39">
        <f t="shared" si="10"/>
        <v>1054.56</v>
      </c>
      <c r="CD7" s="56">
        <v>1100.0</v>
      </c>
      <c r="CE7" s="57">
        <v>1220.0</v>
      </c>
      <c r="CF7" s="56">
        <v>1220.0</v>
      </c>
      <c r="CG7" s="57">
        <v>0.0</v>
      </c>
      <c r="CH7" s="56">
        <v>0.0</v>
      </c>
      <c r="CI7" s="57">
        <v>60.69</v>
      </c>
      <c r="CJ7" s="59">
        <f t="shared" si="11"/>
        <v>55</v>
      </c>
      <c r="CK7" s="39">
        <f t="shared" si="12"/>
        <v>4.31</v>
      </c>
      <c r="CL7" s="56">
        <v>1100.0</v>
      </c>
      <c r="CM7" s="57">
        <v>1220.0</v>
      </c>
      <c r="CN7" s="56">
        <f> 1220+1220</f>
        <v>2440</v>
      </c>
      <c r="CO7" s="57">
        <v>0.0</v>
      </c>
      <c r="CP7" s="56">
        <v>0.0</v>
      </c>
      <c r="CQ7" s="57">
        <v>62.26</v>
      </c>
      <c r="CR7" s="59">
        <f t="shared" si="13"/>
        <v>55</v>
      </c>
      <c r="CS7" s="39">
        <f t="shared" si="14"/>
        <v>1222.74</v>
      </c>
      <c r="CT7" s="56">
        <v>1100.0</v>
      </c>
      <c r="CU7" s="57">
        <v>1220.0</v>
      </c>
      <c r="CV7" s="56">
        <v>1220.0</v>
      </c>
      <c r="CW7" s="57">
        <v>0.0</v>
      </c>
      <c r="CX7" s="56">
        <v>0.0</v>
      </c>
      <c r="CY7" s="57">
        <v>33.15</v>
      </c>
      <c r="CZ7" s="59">
        <f t="shared" si="15"/>
        <v>55</v>
      </c>
      <c r="DA7" s="39">
        <f t="shared" si="16"/>
        <v>31.85</v>
      </c>
      <c r="DB7" s="64"/>
      <c r="DC7" s="56">
        <v>1100.0</v>
      </c>
      <c r="DD7" s="57">
        <v>1220.0</v>
      </c>
      <c r="DE7" s="56">
        <v>1220.0</v>
      </c>
      <c r="DF7" s="57">
        <v>0.0</v>
      </c>
      <c r="DG7" s="56">
        <v>0.0</v>
      </c>
      <c r="DH7" s="57">
        <v>0.0</v>
      </c>
      <c r="DI7" s="59">
        <f t="shared" si="17"/>
        <v>55</v>
      </c>
      <c r="DJ7" s="39">
        <f t="shared" si="18"/>
        <v>65</v>
      </c>
      <c r="DK7" s="56">
        <v>1100.0</v>
      </c>
      <c r="DL7" s="57">
        <v>1220.0</v>
      </c>
      <c r="DM7" s="56">
        <v>1220.0</v>
      </c>
      <c r="DN7" s="57">
        <v>0.0</v>
      </c>
      <c r="DO7" s="56">
        <v>0.0</v>
      </c>
      <c r="DP7" s="57">
        <v>0.0</v>
      </c>
      <c r="DQ7" s="59">
        <f t="shared" si="35"/>
        <v>55</v>
      </c>
      <c r="DR7" s="39">
        <f t="shared" si="19"/>
        <v>65</v>
      </c>
      <c r="DS7" s="56">
        <v>1100.0</v>
      </c>
      <c r="DT7" s="57">
        <v>1220.0</v>
      </c>
      <c r="DU7" s="56">
        <v>1220.0</v>
      </c>
      <c r="DV7" s="57">
        <v>0.0</v>
      </c>
      <c r="DW7" s="56">
        <v>0.0</v>
      </c>
      <c r="DX7" s="57">
        <v>0.0</v>
      </c>
      <c r="DY7" s="59">
        <f t="shared" si="36"/>
        <v>55</v>
      </c>
      <c r="DZ7" s="39">
        <f t="shared" si="20"/>
        <v>65</v>
      </c>
      <c r="EA7" s="56">
        <v>1100.0</v>
      </c>
      <c r="EB7" s="57">
        <v>1220.0</v>
      </c>
      <c r="EC7" s="56">
        <v>1220.0</v>
      </c>
      <c r="ED7" s="57">
        <v>0.0</v>
      </c>
      <c r="EE7" s="56">
        <v>0.0</v>
      </c>
      <c r="EF7" s="57">
        <v>0.0</v>
      </c>
      <c r="EG7" s="59">
        <f t="shared" si="37"/>
        <v>55</v>
      </c>
      <c r="EH7" s="39">
        <f t="shared" si="21"/>
        <v>65</v>
      </c>
      <c r="EI7" s="56">
        <v>1100.0</v>
      </c>
      <c r="EJ7" s="57">
        <v>1220.0</v>
      </c>
      <c r="EK7" s="56">
        <v>1220.0</v>
      </c>
      <c r="EL7" s="57">
        <v>0.0</v>
      </c>
      <c r="EM7" s="56">
        <v>0.0</v>
      </c>
      <c r="EN7" s="57">
        <v>0.0</v>
      </c>
      <c r="EO7" s="59">
        <f t="shared" si="38"/>
        <v>55</v>
      </c>
      <c r="EP7" s="39">
        <f t="shared" si="22"/>
        <v>65</v>
      </c>
      <c r="EQ7" s="56">
        <v>1100.0</v>
      </c>
      <c r="ER7" s="57">
        <v>1220.0</v>
      </c>
      <c r="ES7" s="56">
        <v>1220.0</v>
      </c>
      <c r="ET7" s="57">
        <v>0.0</v>
      </c>
      <c r="EU7" s="56">
        <v>0.0</v>
      </c>
      <c r="EV7" s="57">
        <v>0.0</v>
      </c>
      <c r="EW7" s="59">
        <f t="shared" si="39"/>
        <v>55</v>
      </c>
      <c r="EX7" s="39">
        <f t="shared" si="23"/>
        <v>65</v>
      </c>
      <c r="EY7" s="56">
        <v>1100.0</v>
      </c>
      <c r="EZ7" s="57">
        <v>1242.0</v>
      </c>
      <c r="FA7" s="56">
        <v>1242.0</v>
      </c>
      <c r="FB7" s="57">
        <v>0.0</v>
      </c>
      <c r="FC7" s="56"/>
      <c r="FD7" s="65"/>
      <c r="FE7" s="59">
        <f t="shared" si="40"/>
        <v>55</v>
      </c>
      <c r="FF7" s="39">
        <f t="shared" si="24"/>
        <v>87</v>
      </c>
      <c r="FG7" s="62">
        <v>1100.0</v>
      </c>
      <c r="FH7" s="66">
        <v>1242.0</v>
      </c>
      <c r="FI7" s="56"/>
      <c r="FJ7" s="66">
        <v>0.0</v>
      </c>
      <c r="FK7" s="56"/>
      <c r="FL7" s="65"/>
      <c r="FM7" s="63">
        <f t="shared" si="25"/>
        <v>55</v>
      </c>
      <c r="FN7" s="39" t="str">
        <f t="shared" si="26"/>
        <v/>
      </c>
      <c r="FO7" s="62">
        <v>1100.0</v>
      </c>
      <c r="FP7" s="57"/>
      <c r="FQ7" s="56"/>
      <c r="FR7" s="57"/>
      <c r="FS7" s="56"/>
      <c r="FT7" s="65"/>
      <c r="FU7" s="59">
        <f t="shared" si="27"/>
        <v>55</v>
      </c>
      <c r="FV7" s="39" t="str">
        <f t="shared" si="28"/>
        <v/>
      </c>
      <c r="FW7" s="62">
        <v>1100.0</v>
      </c>
      <c r="FX7" s="57"/>
      <c r="FY7" s="56"/>
      <c r="FZ7" s="57"/>
      <c r="GA7" s="56"/>
      <c r="GB7" s="65"/>
      <c r="GC7" s="59">
        <f t="shared" si="29"/>
        <v>55</v>
      </c>
      <c r="GD7" s="39" t="str">
        <f t="shared" si="30"/>
        <v/>
      </c>
      <c r="GE7" s="62">
        <v>1100.0</v>
      </c>
      <c r="GF7" s="57"/>
      <c r="GG7" s="56"/>
      <c r="GH7" s="57"/>
      <c r="GI7" s="56"/>
      <c r="GJ7" s="65"/>
      <c r="GK7" s="59">
        <f t="shared" si="31"/>
        <v>55</v>
      </c>
      <c r="GL7" s="39" t="str">
        <f t="shared" si="32"/>
        <v/>
      </c>
      <c r="GM7" s="62">
        <v>1100.0</v>
      </c>
      <c r="GN7" s="57"/>
      <c r="GO7" s="56"/>
      <c r="GP7" s="57"/>
      <c r="GQ7" s="56"/>
      <c r="GR7" s="65"/>
      <c r="GS7" s="59">
        <f t="shared" si="33"/>
        <v>55</v>
      </c>
      <c r="GT7" s="39" t="str">
        <f t="shared" si="34"/>
        <v/>
      </c>
      <c r="GU7" s="60"/>
    </row>
    <row r="8">
      <c r="A8" s="21" t="b">
        <v>0</v>
      </c>
      <c r="B8" s="21" t="s">
        <v>65</v>
      </c>
      <c r="C8" s="53" t="s">
        <v>55</v>
      </c>
      <c r="D8" s="21">
        <v>262668.0</v>
      </c>
      <c r="E8" s="54"/>
      <c r="F8" s="21" t="s">
        <v>61</v>
      </c>
      <c r="G8" s="21" t="s">
        <v>62</v>
      </c>
      <c r="H8" s="21" t="s">
        <v>63</v>
      </c>
      <c r="I8" s="55" t="s">
        <v>59</v>
      </c>
      <c r="J8" s="56"/>
      <c r="K8" s="57"/>
      <c r="L8" s="56"/>
      <c r="M8" s="57"/>
      <c r="N8" s="56"/>
      <c r="O8" s="65"/>
      <c r="P8" s="59" t="str">
        <f t="shared" si="41"/>
        <v/>
      </c>
      <c r="Q8" s="39" t="str">
        <f t="shared" si="1"/>
        <v/>
      </c>
      <c r="R8" s="56"/>
      <c r="S8" s="57"/>
      <c r="T8" s="56"/>
      <c r="U8" s="57"/>
      <c r="V8" s="56"/>
      <c r="W8" s="65"/>
      <c r="X8" s="59" t="str">
        <f t="shared" si="42"/>
        <v/>
      </c>
      <c r="Y8" s="39" t="str">
        <f t="shared" si="2"/>
        <v/>
      </c>
      <c r="Z8" s="56"/>
      <c r="AA8" s="57"/>
      <c r="AB8" s="56"/>
      <c r="AC8" s="57"/>
      <c r="AD8" s="56"/>
      <c r="AE8" s="65"/>
      <c r="AF8" s="59" t="str">
        <f t="shared" si="43"/>
        <v/>
      </c>
      <c r="AG8" s="39" t="str">
        <f t="shared" si="3"/>
        <v/>
      </c>
      <c r="AH8" s="56"/>
      <c r="AI8" s="57"/>
      <c r="AJ8" s="56"/>
      <c r="AK8" s="57"/>
      <c r="AL8" s="56"/>
      <c r="AM8" s="65"/>
      <c r="AN8" s="59" t="str">
        <f t="shared" si="44"/>
        <v/>
      </c>
      <c r="AO8" s="39" t="str">
        <f t="shared" si="4"/>
        <v/>
      </c>
      <c r="AP8" s="56"/>
      <c r="AQ8" s="57"/>
      <c r="AR8" s="56"/>
      <c r="AS8" s="57"/>
      <c r="AT8" s="56"/>
      <c r="AU8" s="65"/>
      <c r="AV8" s="59" t="str">
        <f t="shared" ref="AV8:AV16" si="46">IF(AP8="", "", IF(AP8&lt;1185, AP8*0.05, 1185*0.05))</f>
        <v/>
      </c>
      <c r="AW8" s="39" t="str">
        <f t="shared" si="5"/>
        <v/>
      </c>
      <c r="AX8" s="56"/>
      <c r="AY8" s="57"/>
      <c r="AZ8" s="56"/>
      <c r="BA8" s="57"/>
      <c r="BB8" s="56"/>
      <c r="BC8" s="65"/>
      <c r="BD8" s="59" t="str">
        <f t="shared" ref="BD8:BD10" si="47">IF(AX8="", "", IF(AX8&lt;1185, AX8*0.05, 1185*0.05))</f>
        <v/>
      </c>
      <c r="BE8" s="39" t="str">
        <f t="shared" si="6"/>
        <v/>
      </c>
      <c r="BF8" s="56"/>
      <c r="BG8" s="57"/>
      <c r="BH8" s="56"/>
      <c r="BI8" s="57"/>
      <c r="BJ8" s="56"/>
      <c r="BK8" s="65"/>
      <c r="BL8" s="59" t="str">
        <f t="shared" ref="BL8:BL9" si="48">IF(BF8="", "", IF(BF8&lt;1220, BF8*0.05, 1220*0.05))</f>
        <v/>
      </c>
      <c r="BM8" s="39" t="str">
        <f t="shared" si="7"/>
        <v/>
      </c>
      <c r="BN8" s="56"/>
      <c r="BO8" s="57"/>
      <c r="BP8" s="56"/>
      <c r="BQ8" s="57"/>
      <c r="BR8" s="56"/>
      <c r="BS8" s="65"/>
      <c r="BT8" s="59" t="str">
        <f t="shared" si="45"/>
        <v/>
      </c>
      <c r="BU8" s="39" t="str">
        <f t="shared" si="8"/>
        <v/>
      </c>
      <c r="BV8" s="56"/>
      <c r="BW8" s="57"/>
      <c r="BX8" s="56"/>
      <c r="BY8" s="57"/>
      <c r="BZ8" s="56"/>
      <c r="CA8" s="65"/>
      <c r="CB8" s="59" t="str">
        <f t="shared" ref="CB8:CB9" si="49">IF(BV8="", "", IF(BV8&lt;1220, BV8*0.05, 1220*0.05))</f>
        <v/>
      </c>
      <c r="CC8" s="39" t="str">
        <f t="shared" si="10"/>
        <v/>
      </c>
      <c r="CD8" s="56"/>
      <c r="CE8" s="57"/>
      <c r="CF8" s="56"/>
      <c r="CG8" s="57"/>
      <c r="CH8" s="56"/>
      <c r="CI8" s="65"/>
      <c r="CJ8" s="59" t="str">
        <f t="shared" si="11"/>
        <v/>
      </c>
      <c r="CK8" s="39" t="str">
        <f t="shared" si="12"/>
        <v/>
      </c>
      <c r="CL8" s="56"/>
      <c r="CM8" s="57"/>
      <c r="CN8" s="56"/>
      <c r="CO8" s="57"/>
      <c r="CP8" s="56"/>
      <c r="CQ8" s="65"/>
      <c r="CR8" s="59" t="str">
        <f t="shared" si="13"/>
        <v/>
      </c>
      <c r="CS8" s="39" t="str">
        <f t="shared" si="14"/>
        <v/>
      </c>
      <c r="CT8" s="56"/>
      <c r="CU8" s="57"/>
      <c r="CV8" s="56"/>
      <c r="CW8" s="57"/>
      <c r="CX8" s="56"/>
      <c r="CY8" s="65"/>
      <c r="CZ8" s="59" t="str">
        <f t="shared" si="15"/>
        <v/>
      </c>
      <c r="DA8" s="39" t="str">
        <f t="shared" si="16"/>
        <v/>
      </c>
      <c r="DB8" s="64"/>
      <c r="DC8" s="56"/>
      <c r="DD8" s="57"/>
      <c r="DE8" s="56"/>
      <c r="DF8" s="57"/>
      <c r="DG8" s="56"/>
      <c r="DH8" s="65"/>
      <c r="DI8" s="59" t="str">
        <f t="shared" si="17"/>
        <v/>
      </c>
      <c r="DJ8" s="39" t="str">
        <f t="shared" si="18"/>
        <v/>
      </c>
      <c r="DK8" s="56">
        <v>875.0</v>
      </c>
      <c r="DL8" s="57">
        <v>641.76</v>
      </c>
      <c r="DM8" s="56">
        <v>0.0</v>
      </c>
      <c r="DN8" s="57">
        <v>0.0</v>
      </c>
      <c r="DO8" s="56">
        <v>400.0</v>
      </c>
      <c r="DP8" s="57">
        <v>0.0</v>
      </c>
      <c r="DQ8" s="59">
        <v>0.0</v>
      </c>
      <c r="DR8" s="39">
        <f t="shared" si="19"/>
        <v>-475</v>
      </c>
      <c r="DS8" s="56">
        <v>875.0</v>
      </c>
      <c r="DT8" s="57">
        <v>824.0</v>
      </c>
      <c r="DU8" s="56">
        <f>824+641.76</f>
        <v>1465.76</v>
      </c>
      <c r="DV8" s="57">
        <v>396.0</v>
      </c>
      <c r="DW8" s="56">
        <v>0.0</v>
      </c>
      <c r="DX8" s="57">
        <v>0.0</v>
      </c>
      <c r="DY8" s="59">
        <v>87.5</v>
      </c>
      <c r="DZ8" s="39">
        <f t="shared" si="20"/>
        <v>503.26</v>
      </c>
      <c r="EA8" s="56">
        <v>875.0</v>
      </c>
      <c r="EB8" s="57">
        <v>824.0</v>
      </c>
      <c r="EC8" s="56">
        <v>824.0</v>
      </c>
      <c r="ED8" s="57">
        <v>396.0</v>
      </c>
      <c r="EE8" s="56">
        <v>0.0</v>
      </c>
      <c r="EF8" s="57">
        <v>0.0</v>
      </c>
      <c r="EG8" s="59">
        <f t="shared" si="37"/>
        <v>43.75</v>
      </c>
      <c r="EH8" s="39">
        <f t="shared" si="21"/>
        <v>-94.75</v>
      </c>
      <c r="EI8" s="56">
        <v>875.0</v>
      </c>
      <c r="EJ8" s="57">
        <v>824.0</v>
      </c>
      <c r="EK8" s="56">
        <v>824.0</v>
      </c>
      <c r="EL8" s="57">
        <v>396.0</v>
      </c>
      <c r="EM8" s="56">
        <v>396.0</v>
      </c>
      <c r="EN8" s="57">
        <v>0.0</v>
      </c>
      <c r="EO8" s="59">
        <f t="shared" si="38"/>
        <v>43.75</v>
      </c>
      <c r="EP8" s="39">
        <f t="shared" si="22"/>
        <v>301.25</v>
      </c>
      <c r="EQ8" s="56">
        <v>875.0</v>
      </c>
      <c r="ER8" s="57">
        <v>824.0</v>
      </c>
      <c r="ES8" s="56">
        <v>824.0</v>
      </c>
      <c r="ET8" s="57">
        <v>396.0</v>
      </c>
      <c r="EU8" s="56">
        <v>0.0</v>
      </c>
      <c r="EV8" s="57">
        <v>0.0</v>
      </c>
      <c r="EW8" s="59">
        <f t="shared" si="39"/>
        <v>43.75</v>
      </c>
      <c r="EX8" s="39">
        <f t="shared" si="23"/>
        <v>-94.75</v>
      </c>
      <c r="EY8" s="56">
        <v>875.0</v>
      </c>
      <c r="EZ8" s="57">
        <v>846.0</v>
      </c>
      <c r="FA8" s="56">
        <v>846.0</v>
      </c>
      <c r="FB8" s="57">
        <v>396.0</v>
      </c>
      <c r="FC8" s="56"/>
      <c r="FD8" s="65"/>
      <c r="FE8" s="59">
        <f t="shared" si="40"/>
        <v>43.75</v>
      </c>
      <c r="FF8" s="39">
        <f t="shared" si="24"/>
        <v>-72.75</v>
      </c>
      <c r="FG8" s="62">
        <v>875.0</v>
      </c>
      <c r="FH8" s="66">
        <v>846.0</v>
      </c>
      <c r="FI8" s="56"/>
      <c r="FJ8" s="66">
        <v>396.0</v>
      </c>
      <c r="FK8" s="56"/>
      <c r="FL8" s="65"/>
      <c r="FM8" s="63">
        <f t="shared" si="25"/>
        <v>43.75</v>
      </c>
      <c r="FN8" s="39" t="str">
        <f t="shared" si="26"/>
        <v/>
      </c>
      <c r="FO8" s="62">
        <v>875.0</v>
      </c>
      <c r="FP8" s="57"/>
      <c r="FQ8" s="56"/>
      <c r="FR8" s="57"/>
      <c r="FS8" s="56"/>
      <c r="FT8" s="65"/>
      <c r="FU8" s="59">
        <f t="shared" si="27"/>
        <v>43.75</v>
      </c>
      <c r="FV8" s="39" t="str">
        <f t="shared" si="28"/>
        <v/>
      </c>
      <c r="FW8" s="62">
        <v>875.0</v>
      </c>
      <c r="FX8" s="57"/>
      <c r="FY8" s="56"/>
      <c r="FZ8" s="57"/>
      <c r="GA8" s="56"/>
      <c r="GB8" s="65"/>
      <c r="GC8" s="59">
        <f t="shared" si="29"/>
        <v>43.75</v>
      </c>
      <c r="GD8" s="39" t="str">
        <f t="shared" si="30"/>
        <v/>
      </c>
      <c r="GE8" s="62">
        <v>875.0</v>
      </c>
      <c r="GF8" s="57"/>
      <c r="GG8" s="56"/>
      <c r="GH8" s="57"/>
      <c r="GI8" s="56"/>
      <c r="GJ8" s="65"/>
      <c r="GK8" s="59">
        <f t="shared" si="31"/>
        <v>43.75</v>
      </c>
      <c r="GL8" s="39" t="str">
        <f t="shared" si="32"/>
        <v/>
      </c>
      <c r="GM8" s="62">
        <v>875.0</v>
      </c>
      <c r="GN8" s="57"/>
      <c r="GO8" s="56"/>
      <c r="GP8" s="57"/>
      <c r="GQ8" s="56"/>
      <c r="GR8" s="65"/>
      <c r="GS8" s="59">
        <f t="shared" si="33"/>
        <v>43.75</v>
      </c>
      <c r="GT8" s="39" t="str">
        <f t="shared" si="34"/>
        <v/>
      </c>
      <c r="GU8" s="60"/>
    </row>
    <row r="9">
      <c r="A9" s="21" t="b">
        <v>0</v>
      </c>
      <c r="B9" s="21" t="s">
        <v>66</v>
      </c>
      <c r="C9" s="53" t="s">
        <v>55</v>
      </c>
      <c r="D9" s="21">
        <v>262668.0</v>
      </c>
      <c r="E9" s="54"/>
      <c r="F9" s="21" t="s">
        <v>61</v>
      </c>
      <c r="G9" s="21" t="s">
        <v>62</v>
      </c>
      <c r="H9" s="21" t="s">
        <v>63</v>
      </c>
      <c r="I9" s="55" t="s">
        <v>59</v>
      </c>
      <c r="J9" s="56"/>
      <c r="K9" s="57"/>
      <c r="L9" s="56"/>
      <c r="M9" s="57"/>
      <c r="N9" s="56"/>
      <c r="O9" s="65"/>
      <c r="P9" s="59" t="str">
        <f t="shared" si="41"/>
        <v/>
      </c>
      <c r="Q9" s="39" t="str">
        <f t="shared" si="1"/>
        <v/>
      </c>
      <c r="R9" s="56"/>
      <c r="S9" s="57"/>
      <c r="T9" s="56"/>
      <c r="U9" s="57"/>
      <c r="V9" s="56"/>
      <c r="W9" s="65"/>
      <c r="X9" s="59" t="str">
        <f t="shared" si="42"/>
        <v/>
      </c>
      <c r="Y9" s="39" t="str">
        <f t="shared" si="2"/>
        <v/>
      </c>
      <c r="Z9" s="56"/>
      <c r="AA9" s="57"/>
      <c r="AB9" s="56"/>
      <c r="AC9" s="57"/>
      <c r="AD9" s="56"/>
      <c r="AE9" s="65"/>
      <c r="AF9" s="59" t="str">
        <f t="shared" si="43"/>
        <v/>
      </c>
      <c r="AG9" s="39" t="str">
        <f t="shared" si="3"/>
        <v/>
      </c>
      <c r="AH9" s="56"/>
      <c r="AI9" s="57"/>
      <c r="AJ9" s="56"/>
      <c r="AK9" s="57"/>
      <c r="AL9" s="56"/>
      <c r="AM9" s="65"/>
      <c r="AN9" s="59" t="str">
        <f t="shared" si="44"/>
        <v/>
      </c>
      <c r="AO9" s="39" t="str">
        <f t="shared" si="4"/>
        <v/>
      </c>
      <c r="AP9" s="56"/>
      <c r="AQ9" s="57"/>
      <c r="AR9" s="56"/>
      <c r="AS9" s="57"/>
      <c r="AT9" s="56"/>
      <c r="AU9" s="65"/>
      <c r="AV9" s="59" t="str">
        <f t="shared" si="46"/>
        <v/>
      </c>
      <c r="AW9" s="39" t="str">
        <f t="shared" si="5"/>
        <v/>
      </c>
      <c r="AX9" s="56"/>
      <c r="AY9" s="57"/>
      <c r="AZ9" s="56"/>
      <c r="BA9" s="57"/>
      <c r="BB9" s="56"/>
      <c r="BC9" s="65"/>
      <c r="BD9" s="59" t="str">
        <f t="shared" si="47"/>
        <v/>
      </c>
      <c r="BE9" s="39" t="str">
        <f t="shared" si="6"/>
        <v/>
      </c>
      <c r="BF9" s="56"/>
      <c r="BG9" s="57"/>
      <c r="BH9" s="56"/>
      <c r="BI9" s="57"/>
      <c r="BJ9" s="56"/>
      <c r="BK9" s="65"/>
      <c r="BL9" s="59" t="str">
        <f t="shared" si="48"/>
        <v/>
      </c>
      <c r="BM9" s="39" t="str">
        <f t="shared" si="7"/>
        <v/>
      </c>
      <c r="BN9" s="56"/>
      <c r="BO9" s="57"/>
      <c r="BP9" s="56"/>
      <c r="BQ9" s="57"/>
      <c r="BR9" s="56"/>
      <c r="BS9" s="65"/>
      <c r="BT9" s="59" t="str">
        <f t="shared" si="45"/>
        <v/>
      </c>
      <c r="BU9" s="39" t="str">
        <f t="shared" si="8"/>
        <v/>
      </c>
      <c r="BV9" s="56"/>
      <c r="BW9" s="57"/>
      <c r="BX9" s="56"/>
      <c r="BY9" s="57"/>
      <c r="BZ9" s="56"/>
      <c r="CA9" s="65"/>
      <c r="CB9" s="59" t="str">
        <f t="shared" si="49"/>
        <v/>
      </c>
      <c r="CC9" s="39" t="str">
        <f t="shared" si="10"/>
        <v/>
      </c>
      <c r="CD9" s="56"/>
      <c r="CE9" s="57"/>
      <c r="CF9" s="56"/>
      <c r="CG9" s="57"/>
      <c r="CH9" s="56"/>
      <c r="CI9" s="65"/>
      <c r="CJ9" s="59" t="str">
        <f t="shared" si="11"/>
        <v/>
      </c>
      <c r="CK9" s="39" t="str">
        <f t="shared" si="12"/>
        <v/>
      </c>
      <c r="CL9" s="56"/>
      <c r="CM9" s="57"/>
      <c r="CN9" s="56"/>
      <c r="CO9" s="57"/>
      <c r="CP9" s="56"/>
      <c r="CQ9" s="65"/>
      <c r="CR9" s="59" t="str">
        <f t="shared" si="13"/>
        <v/>
      </c>
      <c r="CS9" s="39" t="str">
        <f t="shared" si="14"/>
        <v/>
      </c>
      <c r="CT9" s="56"/>
      <c r="CU9" s="57"/>
      <c r="CV9" s="56"/>
      <c r="CW9" s="57"/>
      <c r="CX9" s="56"/>
      <c r="CY9" s="65"/>
      <c r="CZ9" s="59" t="str">
        <f t="shared" si="15"/>
        <v/>
      </c>
      <c r="DA9" s="39" t="str">
        <f t="shared" si="16"/>
        <v/>
      </c>
      <c r="DB9" s="64"/>
      <c r="DC9" s="56"/>
      <c r="DD9" s="57"/>
      <c r="DE9" s="56"/>
      <c r="DF9" s="57"/>
      <c r="DG9" s="56"/>
      <c r="DH9" s="65"/>
      <c r="DI9" s="59" t="str">
        <f t="shared" si="17"/>
        <v/>
      </c>
      <c r="DJ9" s="39" t="str">
        <f t="shared" si="18"/>
        <v/>
      </c>
      <c r="DK9" s="56"/>
      <c r="DL9" s="57"/>
      <c r="DM9" s="56"/>
      <c r="DN9" s="57"/>
      <c r="DO9" s="56"/>
      <c r="DP9" s="65"/>
      <c r="DQ9" s="59" t="str">
        <f t="shared" ref="DQ9:DQ11" si="50">IF(DK9="", "", IF(DK9&lt;1220, DK9*0.05, 1220*0.05))</f>
        <v/>
      </c>
      <c r="DR9" s="39" t="str">
        <f t="shared" si="19"/>
        <v/>
      </c>
      <c r="DS9" s="56"/>
      <c r="DT9" s="57"/>
      <c r="DU9" s="56"/>
      <c r="DV9" s="57"/>
      <c r="DW9" s="56"/>
      <c r="DX9" s="65"/>
      <c r="DY9" s="59" t="str">
        <f t="shared" ref="DY9:DY11" si="51">IF(DS9="", "", IF(DS9&lt;1220, DS9*0.05, 1220*0.05))</f>
        <v/>
      </c>
      <c r="DZ9" s="39" t="str">
        <f t="shared" si="20"/>
        <v/>
      </c>
      <c r="EA9" s="56">
        <v>1220.0</v>
      </c>
      <c r="EB9" s="57">
        <v>0.0</v>
      </c>
      <c r="EC9" s="56">
        <v>0.0</v>
      </c>
      <c r="ED9" s="57">
        <v>875.0</v>
      </c>
      <c r="EE9" s="56">
        <v>0.0</v>
      </c>
      <c r="EF9" s="57">
        <v>4.97</v>
      </c>
      <c r="EG9" s="59">
        <f t="shared" si="37"/>
        <v>61</v>
      </c>
      <c r="EH9" s="39">
        <f t="shared" si="21"/>
        <v>-1285.97</v>
      </c>
      <c r="EI9" s="56">
        <v>1220.0</v>
      </c>
      <c r="EJ9" s="57">
        <v>930.0</v>
      </c>
      <c r="EK9" s="56">
        <v>930.0</v>
      </c>
      <c r="EL9" s="57">
        <v>290.0</v>
      </c>
      <c r="EM9" s="56">
        <v>290.0</v>
      </c>
      <c r="EN9" s="57">
        <v>0.0</v>
      </c>
      <c r="EO9" s="59">
        <f t="shared" si="38"/>
        <v>61</v>
      </c>
      <c r="EP9" s="39">
        <f t="shared" si="22"/>
        <v>-61</v>
      </c>
      <c r="EQ9" s="56">
        <v>1220.0</v>
      </c>
      <c r="ER9" s="57">
        <v>930.0</v>
      </c>
      <c r="ES9" s="56">
        <v>930.0</v>
      </c>
      <c r="ET9" s="57">
        <v>290.0</v>
      </c>
      <c r="EU9" s="56">
        <v>290.0</v>
      </c>
      <c r="EV9" s="57">
        <v>0.0</v>
      </c>
      <c r="EW9" s="59">
        <f t="shared" si="39"/>
        <v>61</v>
      </c>
      <c r="EX9" s="39">
        <f t="shared" si="23"/>
        <v>-61</v>
      </c>
      <c r="EY9" s="56">
        <v>1220.0</v>
      </c>
      <c r="EZ9" s="57">
        <v>952.0</v>
      </c>
      <c r="FA9" s="56">
        <v>952.0</v>
      </c>
      <c r="FB9" s="57">
        <v>290.0</v>
      </c>
      <c r="FC9" s="56"/>
      <c r="FD9" s="65"/>
      <c r="FE9" s="59">
        <f t="shared" si="40"/>
        <v>61</v>
      </c>
      <c r="FF9" s="39">
        <f t="shared" si="24"/>
        <v>-329</v>
      </c>
      <c r="FG9" s="62">
        <v>1220.0</v>
      </c>
      <c r="FH9" s="66">
        <v>952.0</v>
      </c>
      <c r="FI9" s="56"/>
      <c r="FJ9" s="66">
        <v>290.0</v>
      </c>
      <c r="FK9" s="56"/>
      <c r="FL9" s="65"/>
      <c r="FM9" s="63">
        <f t="shared" si="25"/>
        <v>61</v>
      </c>
      <c r="FN9" s="39" t="str">
        <f t="shared" si="26"/>
        <v/>
      </c>
      <c r="FO9" s="62">
        <v>1220.0</v>
      </c>
      <c r="FP9" s="66">
        <v>952.0</v>
      </c>
      <c r="FQ9" s="56"/>
      <c r="FR9" s="66">
        <v>290.0</v>
      </c>
      <c r="FS9" s="56"/>
      <c r="FT9" s="65"/>
      <c r="FU9" s="63">
        <f t="shared" si="27"/>
        <v>61</v>
      </c>
      <c r="FV9" s="39" t="str">
        <f t="shared" si="28"/>
        <v/>
      </c>
      <c r="FW9" s="62">
        <v>1220.0</v>
      </c>
      <c r="FX9" s="66">
        <v>952.0</v>
      </c>
      <c r="FY9" s="56"/>
      <c r="FZ9" s="66">
        <v>290.0</v>
      </c>
      <c r="GA9" s="56"/>
      <c r="GB9" s="65"/>
      <c r="GC9" s="63">
        <f t="shared" si="29"/>
        <v>61</v>
      </c>
      <c r="GD9" s="39" t="str">
        <f t="shared" si="30"/>
        <v/>
      </c>
      <c r="GE9" s="62">
        <v>1220.0</v>
      </c>
      <c r="GF9" s="66">
        <v>952.0</v>
      </c>
      <c r="GG9" s="56"/>
      <c r="GH9" s="66">
        <v>290.0</v>
      </c>
      <c r="GI9" s="56"/>
      <c r="GJ9" s="65"/>
      <c r="GK9" s="63">
        <f t="shared" si="31"/>
        <v>61</v>
      </c>
      <c r="GL9" s="39" t="str">
        <f t="shared" si="32"/>
        <v/>
      </c>
      <c r="GM9" s="62">
        <v>1220.0</v>
      </c>
      <c r="GN9" s="66">
        <v>952.0</v>
      </c>
      <c r="GO9" s="56"/>
      <c r="GP9" s="66">
        <v>290.0</v>
      </c>
      <c r="GQ9" s="56"/>
      <c r="GR9" s="65"/>
      <c r="GS9" s="63">
        <f t="shared" si="33"/>
        <v>61</v>
      </c>
      <c r="GT9" s="39" t="str">
        <f t="shared" si="34"/>
        <v/>
      </c>
      <c r="GU9" s="60"/>
    </row>
    <row r="10">
      <c r="A10" s="21" t="b">
        <v>0</v>
      </c>
      <c r="B10" s="21" t="s">
        <v>67</v>
      </c>
      <c r="C10" s="53" t="s">
        <v>55</v>
      </c>
      <c r="D10" s="21">
        <v>262668.0</v>
      </c>
      <c r="E10" s="54"/>
      <c r="F10" s="21" t="s">
        <v>61</v>
      </c>
      <c r="G10" s="21" t="s">
        <v>62</v>
      </c>
      <c r="H10" s="21" t="s">
        <v>63</v>
      </c>
      <c r="I10" s="55" t="s">
        <v>59</v>
      </c>
      <c r="J10" s="56"/>
      <c r="K10" s="57"/>
      <c r="L10" s="56"/>
      <c r="M10" s="57"/>
      <c r="N10" s="56"/>
      <c r="O10" s="65"/>
      <c r="P10" s="59" t="str">
        <f t="shared" si="41"/>
        <v/>
      </c>
      <c r="Q10" s="39" t="str">
        <f t="shared" si="1"/>
        <v/>
      </c>
      <c r="R10" s="56"/>
      <c r="S10" s="57"/>
      <c r="T10" s="56"/>
      <c r="U10" s="57"/>
      <c r="V10" s="56"/>
      <c r="W10" s="65"/>
      <c r="X10" s="59" t="str">
        <f t="shared" si="42"/>
        <v/>
      </c>
      <c r="Y10" s="39" t="str">
        <f t="shared" si="2"/>
        <v/>
      </c>
      <c r="Z10" s="56"/>
      <c r="AA10" s="57"/>
      <c r="AB10" s="56"/>
      <c r="AC10" s="57"/>
      <c r="AD10" s="56"/>
      <c r="AE10" s="65"/>
      <c r="AF10" s="59" t="str">
        <f t="shared" si="43"/>
        <v/>
      </c>
      <c r="AG10" s="39" t="str">
        <f t="shared" si="3"/>
        <v/>
      </c>
      <c r="AH10" s="56"/>
      <c r="AI10" s="57"/>
      <c r="AJ10" s="56"/>
      <c r="AK10" s="57"/>
      <c r="AL10" s="56"/>
      <c r="AM10" s="65"/>
      <c r="AN10" s="59" t="str">
        <f t="shared" si="44"/>
        <v/>
      </c>
      <c r="AO10" s="39" t="str">
        <f t="shared" si="4"/>
        <v/>
      </c>
      <c r="AP10" s="56"/>
      <c r="AQ10" s="57"/>
      <c r="AR10" s="56"/>
      <c r="AS10" s="57"/>
      <c r="AT10" s="56"/>
      <c r="AU10" s="65"/>
      <c r="AV10" s="59" t="str">
        <f t="shared" si="46"/>
        <v/>
      </c>
      <c r="AW10" s="39" t="str">
        <f t="shared" si="5"/>
        <v/>
      </c>
      <c r="AX10" s="56"/>
      <c r="AY10" s="57"/>
      <c r="AZ10" s="56"/>
      <c r="BA10" s="57"/>
      <c r="BB10" s="56"/>
      <c r="BC10" s="65"/>
      <c r="BD10" s="59" t="str">
        <f t="shared" si="47"/>
        <v/>
      </c>
      <c r="BE10" s="39" t="str">
        <f t="shared" si="6"/>
        <v/>
      </c>
      <c r="BF10" s="56">
        <v>875.0</v>
      </c>
      <c r="BG10" s="57"/>
      <c r="BH10" s="56">
        <v>0.0</v>
      </c>
      <c r="BI10" s="57"/>
      <c r="BJ10" s="56">
        <v>0.0</v>
      </c>
      <c r="BK10" s="57">
        <v>0.0</v>
      </c>
      <c r="BL10" s="59"/>
      <c r="BM10" s="39">
        <f t="shared" si="7"/>
        <v>-875</v>
      </c>
      <c r="BN10" s="56">
        <v>875.0</v>
      </c>
      <c r="BO10" s="57">
        <v>402.0</v>
      </c>
      <c r="BP10" s="56">
        <v>0.0</v>
      </c>
      <c r="BQ10" s="57">
        <v>818.0</v>
      </c>
      <c r="BR10" s="56">
        <f>75+800+25</f>
        <v>900</v>
      </c>
      <c r="BS10" s="57">
        <v>0.0</v>
      </c>
      <c r="BT10" s="59">
        <v>0.0</v>
      </c>
      <c r="BU10" s="39">
        <f t="shared" si="8"/>
        <v>25</v>
      </c>
      <c r="BV10" s="56">
        <v>875.0</v>
      </c>
      <c r="BW10" s="57">
        <v>402.0</v>
      </c>
      <c r="BX10" s="56">
        <f>402+402</f>
        <v>804</v>
      </c>
      <c r="BY10" s="57">
        <v>818.0</v>
      </c>
      <c r="BZ10" s="56">
        <v>875.0</v>
      </c>
      <c r="CA10" s="57">
        <v>0.0</v>
      </c>
      <c r="CB10" s="59">
        <v>87.5</v>
      </c>
      <c r="CC10" s="39">
        <f t="shared" si="10"/>
        <v>716.5</v>
      </c>
      <c r="CD10" s="56">
        <v>875.0</v>
      </c>
      <c r="CE10" s="57">
        <v>938.0</v>
      </c>
      <c r="CF10" s="56">
        <v>938.0</v>
      </c>
      <c r="CG10" s="57">
        <v>282.0</v>
      </c>
      <c r="CH10" s="56">
        <v>300.0</v>
      </c>
      <c r="CI10" s="57">
        <v>0.0</v>
      </c>
      <c r="CJ10" s="59">
        <f t="shared" si="11"/>
        <v>43.75</v>
      </c>
      <c r="CK10" s="39">
        <f t="shared" si="12"/>
        <v>319.25</v>
      </c>
      <c r="CL10" s="56">
        <v>875.0</v>
      </c>
      <c r="CM10" s="57">
        <v>938.0</v>
      </c>
      <c r="CN10" s="56">
        <v>938.0</v>
      </c>
      <c r="CO10" s="57">
        <v>282.0</v>
      </c>
      <c r="CP10" s="56">
        <v>0.0</v>
      </c>
      <c r="CQ10" s="57">
        <v>0.0</v>
      </c>
      <c r="CR10" s="59">
        <f t="shared" si="13"/>
        <v>43.75</v>
      </c>
      <c r="CS10" s="39">
        <f t="shared" si="14"/>
        <v>19.25</v>
      </c>
      <c r="CT10" s="56">
        <v>875.0</v>
      </c>
      <c r="CU10" s="57">
        <v>938.0</v>
      </c>
      <c r="CV10" s="56">
        <v>938.0</v>
      </c>
      <c r="CW10" s="57">
        <v>282.0</v>
      </c>
      <c r="CX10" s="56">
        <v>0.0</v>
      </c>
      <c r="CY10" s="57">
        <v>0.0</v>
      </c>
      <c r="CZ10" s="59">
        <f t="shared" si="15"/>
        <v>43.75</v>
      </c>
      <c r="DA10" s="39">
        <f t="shared" si="16"/>
        <v>19.25</v>
      </c>
      <c r="DB10" s="64"/>
      <c r="DC10" s="56">
        <v>875.0</v>
      </c>
      <c r="DD10" s="57">
        <v>930.0</v>
      </c>
      <c r="DE10" s="56">
        <v>930.0</v>
      </c>
      <c r="DF10" s="57">
        <v>290.0</v>
      </c>
      <c r="DG10" s="56">
        <v>0.0</v>
      </c>
      <c r="DH10" s="57">
        <v>0.0</v>
      </c>
      <c r="DI10" s="59">
        <f t="shared" si="17"/>
        <v>43.75</v>
      </c>
      <c r="DJ10" s="39">
        <f t="shared" si="18"/>
        <v>11.25</v>
      </c>
      <c r="DK10" s="56">
        <v>875.0</v>
      </c>
      <c r="DL10" s="57">
        <v>930.0</v>
      </c>
      <c r="DM10" s="56">
        <v>930.0</v>
      </c>
      <c r="DN10" s="57">
        <v>290.0</v>
      </c>
      <c r="DO10" s="56">
        <v>0.0</v>
      </c>
      <c r="DP10" s="57">
        <v>0.0</v>
      </c>
      <c r="DQ10" s="59">
        <f t="shared" si="50"/>
        <v>43.75</v>
      </c>
      <c r="DR10" s="39">
        <f t="shared" si="19"/>
        <v>11.25</v>
      </c>
      <c r="DS10" s="56">
        <v>875.0</v>
      </c>
      <c r="DT10" s="57">
        <v>930.0</v>
      </c>
      <c r="DU10" s="56">
        <v>930.0</v>
      </c>
      <c r="DV10" s="57">
        <v>290.0</v>
      </c>
      <c r="DW10" s="56">
        <v>0.0</v>
      </c>
      <c r="DX10" s="57">
        <v>0.0</v>
      </c>
      <c r="DY10" s="59">
        <f t="shared" si="51"/>
        <v>43.75</v>
      </c>
      <c r="DZ10" s="39">
        <f t="shared" si="20"/>
        <v>11.25</v>
      </c>
      <c r="EA10" s="56">
        <v>875.0</v>
      </c>
      <c r="EB10" s="57">
        <v>930.0</v>
      </c>
      <c r="EC10" s="56">
        <v>930.0</v>
      </c>
      <c r="ED10" s="57">
        <v>290.0</v>
      </c>
      <c r="EE10" s="56">
        <v>0.0</v>
      </c>
      <c r="EF10" s="57">
        <v>0.0</v>
      </c>
      <c r="EG10" s="59">
        <f t="shared" si="37"/>
        <v>43.75</v>
      </c>
      <c r="EH10" s="39">
        <f t="shared" si="21"/>
        <v>11.25</v>
      </c>
      <c r="EI10" s="56">
        <v>875.0</v>
      </c>
      <c r="EJ10" s="57">
        <v>930.0</v>
      </c>
      <c r="EK10" s="56">
        <v>930.0</v>
      </c>
      <c r="EL10" s="57">
        <v>290.0</v>
      </c>
      <c r="EM10" s="56">
        <v>0.0</v>
      </c>
      <c r="EN10" s="57">
        <v>0.0</v>
      </c>
      <c r="EO10" s="59">
        <f t="shared" si="38"/>
        <v>43.75</v>
      </c>
      <c r="EP10" s="39">
        <f t="shared" si="22"/>
        <v>11.25</v>
      </c>
      <c r="EQ10" s="56">
        <v>875.0</v>
      </c>
      <c r="ER10" s="57">
        <v>930.0</v>
      </c>
      <c r="ES10" s="56">
        <v>930.0</v>
      </c>
      <c r="ET10" s="57">
        <v>290.0</v>
      </c>
      <c r="EU10" s="56">
        <v>0.0</v>
      </c>
      <c r="EV10" s="57">
        <v>0.0</v>
      </c>
      <c r="EW10" s="59">
        <f t="shared" si="39"/>
        <v>43.75</v>
      </c>
      <c r="EX10" s="39">
        <f t="shared" si="23"/>
        <v>11.25</v>
      </c>
      <c r="EY10" s="56">
        <v>875.0</v>
      </c>
      <c r="EZ10" s="57">
        <v>952.0</v>
      </c>
      <c r="FA10" s="56">
        <v>952.0</v>
      </c>
      <c r="FB10" s="57">
        <v>290.0</v>
      </c>
      <c r="FC10" s="56"/>
      <c r="FD10" s="65"/>
      <c r="FE10" s="59">
        <f t="shared" si="40"/>
        <v>43.75</v>
      </c>
      <c r="FF10" s="39">
        <f t="shared" si="24"/>
        <v>33.25</v>
      </c>
      <c r="FG10" s="62">
        <v>875.0</v>
      </c>
      <c r="FH10" s="66">
        <v>952.0</v>
      </c>
      <c r="FI10" s="56"/>
      <c r="FJ10" s="66">
        <v>290.0</v>
      </c>
      <c r="FK10" s="56"/>
      <c r="FL10" s="65"/>
      <c r="FM10" s="63">
        <f t="shared" si="25"/>
        <v>43.75</v>
      </c>
      <c r="FN10" s="39" t="str">
        <f t="shared" si="26"/>
        <v/>
      </c>
      <c r="FO10" s="62">
        <v>875.0</v>
      </c>
      <c r="FP10" s="66">
        <v>952.0</v>
      </c>
      <c r="FQ10" s="56"/>
      <c r="FR10" s="66">
        <v>290.0</v>
      </c>
      <c r="FS10" s="56"/>
      <c r="FT10" s="65"/>
      <c r="FU10" s="63">
        <f t="shared" si="27"/>
        <v>43.75</v>
      </c>
      <c r="FV10" s="39" t="str">
        <f t="shared" si="28"/>
        <v/>
      </c>
      <c r="FW10" s="62">
        <v>875.0</v>
      </c>
      <c r="FX10" s="66">
        <v>952.0</v>
      </c>
      <c r="FY10" s="56"/>
      <c r="FZ10" s="66">
        <v>290.0</v>
      </c>
      <c r="GA10" s="56"/>
      <c r="GB10" s="65"/>
      <c r="GC10" s="63">
        <f t="shared" si="29"/>
        <v>43.75</v>
      </c>
      <c r="GD10" s="39" t="str">
        <f t="shared" si="30"/>
        <v/>
      </c>
      <c r="GE10" s="62">
        <v>875.0</v>
      </c>
      <c r="GF10" s="66">
        <v>952.0</v>
      </c>
      <c r="GG10" s="56"/>
      <c r="GH10" s="66">
        <v>290.0</v>
      </c>
      <c r="GI10" s="56"/>
      <c r="GJ10" s="65"/>
      <c r="GK10" s="63">
        <f t="shared" si="31"/>
        <v>43.75</v>
      </c>
      <c r="GL10" s="39" t="str">
        <f t="shared" si="32"/>
        <v/>
      </c>
      <c r="GM10" s="62">
        <v>875.0</v>
      </c>
      <c r="GN10" s="66">
        <v>952.0</v>
      </c>
      <c r="GO10" s="56"/>
      <c r="GP10" s="66">
        <v>290.0</v>
      </c>
      <c r="GQ10" s="56"/>
      <c r="GR10" s="65"/>
      <c r="GS10" s="63">
        <f t="shared" si="33"/>
        <v>43.75</v>
      </c>
      <c r="GT10" s="39" t="str">
        <f t="shared" si="34"/>
        <v/>
      </c>
      <c r="GU10" s="60"/>
    </row>
    <row r="11">
      <c r="A11" s="21" t="b">
        <v>0</v>
      </c>
      <c r="B11" s="21" t="s">
        <v>68</v>
      </c>
      <c r="C11" s="53" t="s">
        <v>55</v>
      </c>
      <c r="D11" s="21">
        <v>262668.0</v>
      </c>
      <c r="E11" s="54"/>
      <c r="F11" s="21" t="s">
        <v>61</v>
      </c>
      <c r="G11" s="21" t="s">
        <v>62</v>
      </c>
      <c r="H11" s="21" t="s">
        <v>63</v>
      </c>
      <c r="I11" s="55" t="s">
        <v>59</v>
      </c>
      <c r="J11" s="56"/>
      <c r="K11" s="57"/>
      <c r="L11" s="56"/>
      <c r="M11" s="57"/>
      <c r="N11" s="56"/>
      <c r="O11" s="65"/>
      <c r="P11" s="59" t="str">
        <f t="shared" si="41"/>
        <v/>
      </c>
      <c r="Q11" s="39" t="str">
        <f t="shared" si="1"/>
        <v/>
      </c>
      <c r="R11" s="56"/>
      <c r="S11" s="57"/>
      <c r="T11" s="56"/>
      <c r="U11" s="57"/>
      <c r="V11" s="56"/>
      <c r="W11" s="65"/>
      <c r="X11" s="59" t="str">
        <f t="shared" si="42"/>
        <v/>
      </c>
      <c r="Y11" s="39" t="str">
        <f t="shared" si="2"/>
        <v/>
      </c>
      <c r="Z11" s="56"/>
      <c r="AA11" s="57"/>
      <c r="AB11" s="56"/>
      <c r="AC11" s="57"/>
      <c r="AD11" s="56"/>
      <c r="AE11" s="65"/>
      <c r="AF11" s="59" t="str">
        <f t="shared" si="43"/>
        <v/>
      </c>
      <c r="AG11" s="39" t="str">
        <f t="shared" si="3"/>
        <v/>
      </c>
      <c r="AH11" s="56"/>
      <c r="AI11" s="57"/>
      <c r="AJ11" s="56"/>
      <c r="AK11" s="57"/>
      <c r="AL11" s="56"/>
      <c r="AM11" s="65"/>
      <c r="AN11" s="59" t="str">
        <f t="shared" si="44"/>
        <v/>
      </c>
      <c r="AO11" s="39" t="str">
        <f t="shared" si="4"/>
        <v/>
      </c>
      <c r="AP11" s="56"/>
      <c r="AQ11" s="57"/>
      <c r="AR11" s="56"/>
      <c r="AS11" s="57"/>
      <c r="AT11" s="56"/>
      <c r="AU11" s="65"/>
      <c r="AV11" s="59" t="str">
        <f t="shared" si="46"/>
        <v/>
      </c>
      <c r="AW11" s="39" t="str">
        <f t="shared" si="5"/>
        <v/>
      </c>
      <c r="AX11" s="56">
        <v>875.0</v>
      </c>
      <c r="AY11" s="57">
        <v>119.88</v>
      </c>
      <c r="AZ11" s="56">
        <v>0.0</v>
      </c>
      <c r="BA11" s="57">
        <v>971.0</v>
      </c>
      <c r="BB11" s="56">
        <v>829.17</v>
      </c>
      <c r="BC11" s="57">
        <v>0.0</v>
      </c>
      <c r="BD11" s="59">
        <v>0.0</v>
      </c>
      <c r="BE11" s="39">
        <f t="shared" si="6"/>
        <v>-45.83</v>
      </c>
      <c r="BF11" s="56">
        <v>875.0</v>
      </c>
      <c r="BG11" s="57">
        <v>249.0</v>
      </c>
      <c r="BH11" s="56">
        <v>0.0</v>
      </c>
      <c r="BI11" s="57">
        <v>971.0</v>
      </c>
      <c r="BJ11" s="56">
        <v>887.5</v>
      </c>
      <c r="BK11" s="57">
        <v>0.0</v>
      </c>
      <c r="BL11" s="59">
        <v>0.0</v>
      </c>
      <c r="BM11" s="39">
        <f t="shared" si="7"/>
        <v>12.5</v>
      </c>
      <c r="BN11" s="56">
        <v>875.0</v>
      </c>
      <c r="BO11" s="57">
        <v>249.0</v>
      </c>
      <c r="BP11" s="56">
        <f>249+249+119.88</f>
        <v>617.88</v>
      </c>
      <c r="BQ11" s="57">
        <v>971.0</v>
      </c>
      <c r="BR11" s="56">
        <v>887.5</v>
      </c>
      <c r="BS11" s="57">
        <v>0.0</v>
      </c>
      <c r="BT11" s="59">
        <v>131.25</v>
      </c>
      <c r="BU11" s="39">
        <f t="shared" si="8"/>
        <v>499.13</v>
      </c>
      <c r="BV11" s="56">
        <v>875.0</v>
      </c>
      <c r="BW11" s="57">
        <v>249.0</v>
      </c>
      <c r="BX11" s="56">
        <v>249.0</v>
      </c>
      <c r="BY11" s="57">
        <v>971.0</v>
      </c>
      <c r="BZ11" s="56">
        <v>21.0</v>
      </c>
      <c r="CA11" s="57">
        <v>0.0</v>
      </c>
      <c r="CB11" s="59">
        <f t="shared" ref="CB11:CB16" si="52">IF(BV11="", "", IF(BV11&lt;1220, BV11*0.05, 1220*0.05))</f>
        <v>43.75</v>
      </c>
      <c r="CC11" s="39">
        <f t="shared" si="10"/>
        <v>-648.75</v>
      </c>
      <c r="CD11" s="56">
        <v>875.0</v>
      </c>
      <c r="CE11" s="57">
        <v>892.0</v>
      </c>
      <c r="CF11" s="56">
        <v>892.0</v>
      </c>
      <c r="CG11" s="57">
        <v>328.0</v>
      </c>
      <c r="CH11" s="56">
        <v>328.0</v>
      </c>
      <c r="CI11" s="57">
        <v>0.0</v>
      </c>
      <c r="CJ11" s="59">
        <f t="shared" si="11"/>
        <v>43.75</v>
      </c>
      <c r="CK11" s="39">
        <f t="shared" si="12"/>
        <v>301.25</v>
      </c>
      <c r="CL11" s="56">
        <v>875.0</v>
      </c>
      <c r="CM11" s="57">
        <v>892.0</v>
      </c>
      <c r="CN11" s="56">
        <v>892.0</v>
      </c>
      <c r="CO11" s="57">
        <v>328.0</v>
      </c>
      <c r="CP11" s="56">
        <v>0.0</v>
      </c>
      <c r="CQ11" s="57">
        <v>0.0</v>
      </c>
      <c r="CR11" s="59">
        <f t="shared" si="13"/>
        <v>43.75</v>
      </c>
      <c r="CS11" s="39">
        <f t="shared" si="14"/>
        <v>-26.75</v>
      </c>
      <c r="CT11" s="56">
        <v>875.0</v>
      </c>
      <c r="CU11" s="57">
        <v>892.0</v>
      </c>
      <c r="CV11" s="56">
        <v>892.0</v>
      </c>
      <c r="CW11" s="57">
        <v>328.0</v>
      </c>
      <c r="CX11" s="56">
        <v>0.0</v>
      </c>
      <c r="CY11" s="57">
        <v>0.0</v>
      </c>
      <c r="CZ11" s="59">
        <f t="shared" si="15"/>
        <v>43.75</v>
      </c>
      <c r="DA11" s="39">
        <f t="shared" si="16"/>
        <v>-26.75</v>
      </c>
      <c r="DB11" s="64"/>
      <c r="DC11" s="56">
        <v>875.0</v>
      </c>
      <c r="DD11" s="57">
        <v>883.0</v>
      </c>
      <c r="DE11" s="56">
        <v>883.0</v>
      </c>
      <c r="DF11" s="57">
        <v>337.0</v>
      </c>
      <c r="DG11" s="56">
        <v>0.0</v>
      </c>
      <c r="DH11" s="57">
        <v>0.0</v>
      </c>
      <c r="DI11" s="59">
        <f t="shared" si="17"/>
        <v>43.75</v>
      </c>
      <c r="DJ11" s="39">
        <f t="shared" si="18"/>
        <v>-35.75</v>
      </c>
      <c r="DK11" s="56">
        <v>875.0</v>
      </c>
      <c r="DL11" s="57">
        <v>883.0</v>
      </c>
      <c r="DM11" s="56">
        <v>883.0</v>
      </c>
      <c r="DN11" s="57">
        <v>337.0</v>
      </c>
      <c r="DO11" s="56">
        <v>0.0</v>
      </c>
      <c r="DP11" s="57">
        <v>0.0</v>
      </c>
      <c r="DQ11" s="59">
        <f t="shared" si="50"/>
        <v>43.75</v>
      </c>
      <c r="DR11" s="39">
        <f t="shared" si="19"/>
        <v>-35.75</v>
      </c>
      <c r="DS11" s="56">
        <v>875.0</v>
      </c>
      <c r="DT11" s="57">
        <v>814.0</v>
      </c>
      <c r="DU11" s="56">
        <v>814.0</v>
      </c>
      <c r="DV11" s="57">
        <v>406.0</v>
      </c>
      <c r="DW11" s="56">
        <v>0.0</v>
      </c>
      <c r="DX11" s="57">
        <v>0.0</v>
      </c>
      <c r="DY11" s="59">
        <f t="shared" si="51"/>
        <v>43.75</v>
      </c>
      <c r="DZ11" s="39">
        <f t="shared" si="20"/>
        <v>-104.75</v>
      </c>
      <c r="EA11" s="56">
        <v>875.0</v>
      </c>
      <c r="EB11" s="57">
        <v>814.0</v>
      </c>
      <c r="EC11" s="56">
        <v>814.0</v>
      </c>
      <c r="ED11" s="57">
        <v>406.0</v>
      </c>
      <c r="EE11" s="56">
        <v>0.0</v>
      </c>
      <c r="EF11" s="57">
        <v>0.0</v>
      </c>
      <c r="EG11" s="59">
        <f t="shared" si="37"/>
        <v>43.75</v>
      </c>
      <c r="EH11" s="39">
        <f t="shared" si="21"/>
        <v>-104.75</v>
      </c>
      <c r="EI11" s="56">
        <v>875.0</v>
      </c>
      <c r="EJ11" s="57">
        <v>814.0</v>
      </c>
      <c r="EK11" s="56">
        <v>814.0</v>
      </c>
      <c r="EL11" s="57">
        <v>406.0</v>
      </c>
      <c r="EM11" s="56">
        <v>0.0</v>
      </c>
      <c r="EN11" s="57">
        <v>0.0</v>
      </c>
      <c r="EO11" s="59">
        <f t="shared" si="38"/>
        <v>43.75</v>
      </c>
      <c r="EP11" s="39">
        <f t="shared" si="22"/>
        <v>-104.75</v>
      </c>
      <c r="EQ11" s="56">
        <v>875.0</v>
      </c>
      <c r="ER11" s="57">
        <v>814.0</v>
      </c>
      <c r="ES11" s="56">
        <v>814.0</v>
      </c>
      <c r="ET11" s="57">
        <v>406.0</v>
      </c>
      <c r="EU11" s="56">
        <v>0.0</v>
      </c>
      <c r="EV11" s="57">
        <v>0.0</v>
      </c>
      <c r="EW11" s="59">
        <f t="shared" si="39"/>
        <v>43.75</v>
      </c>
      <c r="EX11" s="39">
        <f t="shared" si="23"/>
        <v>-104.75</v>
      </c>
      <c r="EY11" s="56">
        <v>875.0</v>
      </c>
      <c r="EZ11" s="57">
        <v>836.0</v>
      </c>
      <c r="FA11" s="56">
        <v>836.0</v>
      </c>
      <c r="FB11" s="57">
        <v>406.0</v>
      </c>
      <c r="FC11" s="56"/>
      <c r="FD11" s="65"/>
      <c r="FE11" s="59">
        <f t="shared" si="40"/>
        <v>43.75</v>
      </c>
      <c r="FF11" s="39">
        <f t="shared" si="24"/>
        <v>-82.75</v>
      </c>
      <c r="FG11" s="62">
        <v>875.0</v>
      </c>
      <c r="FH11" s="66">
        <v>836.0</v>
      </c>
      <c r="FI11" s="56"/>
      <c r="FJ11" s="66">
        <v>406.0</v>
      </c>
      <c r="FK11" s="56"/>
      <c r="FL11" s="65"/>
      <c r="FM11" s="63">
        <f t="shared" si="25"/>
        <v>43.75</v>
      </c>
      <c r="FN11" s="39" t="str">
        <f t="shared" si="26"/>
        <v/>
      </c>
      <c r="FO11" s="62">
        <v>875.0</v>
      </c>
      <c r="FP11" s="66">
        <v>836.0</v>
      </c>
      <c r="FQ11" s="56"/>
      <c r="FR11" s="66">
        <v>406.0</v>
      </c>
      <c r="FS11" s="56"/>
      <c r="FT11" s="65"/>
      <c r="FU11" s="63">
        <f t="shared" si="27"/>
        <v>43.75</v>
      </c>
      <c r="FV11" s="39" t="str">
        <f t="shared" si="28"/>
        <v/>
      </c>
      <c r="FW11" s="62">
        <v>875.0</v>
      </c>
      <c r="FX11" s="66">
        <v>836.0</v>
      </c>
      <c r="FY11" s="56"/>
      <c r="FZ11" s="66">
        <v>406.0</v>
      </c>
      <c r="GA11" s="56"/>
      <c r="GB11" s="65"/>
      <c r="GC11" s="63">
        <f t="shared" si="29"/>
        <v>43.75</v>
      </c>
      <c r="GD11" s="39" t="str">
        <f t="shared" si="30"/>
        <v/>
      </c>
      <c r="GE11" s="62">
        <v>875.0</v>
      </c>
      <c r="GF11" s="66">
        <v>836.0</v>
      </c>
      <c r="GG11" s="56"/>
      <c r="GH11" s="66">
        <v>406.0</v>
      </c>
      <c r="GI11" s="56"/>
      <c r="GJ11" s="65"/>
      <c r="GK11" s="63">
        <f t="shared" si="31"/>
        <v>43.75</v>
      </c>
      <c r="GL11" s="39" t="str">
        <f t="shared" si="32"/>
        <v/>
      </c>
      <c r="GM11" s="62">
        <v>875.0</v>
      </c>
      <c r="GN11" s="66">
        <v>836.0</v>
      </c>
      <c r="GO11" s="56"/>
      <c r="GP11" s="66">
        <v>406.0</v>
      </c>
      <c r="GQ11" s="56"/>
      <c r="GR11" s="65"/>
      <c r="GS11" s="63">
        <f t="shared" si="33"/>
        <v>43.75</v>
      </c>
      <c r="GT11" s="39" t="str">
        <f t="shared" si="34"/>
        <v/>
      </c>
      <c r="GU11" s="60"/>
    </row>
    <row r="12">
      <c r="A12" s="21" t="b">
        <v>0</v>
      </c>
      <c r="B12" s="21" t="s">
        <v>69</v>
      </c>
      <c r="C12" s="53" t="s">
        <v>55</v>
      </c>
      <c r="D12" s="21">
        <v>268157.0</v>
      </c>
      <c r="E12" s="54"/>
      <c r="F12" s="21" t="s">
        <v>70</v>
      </c>
      <c r="G12" s="21" t="s">
        <v>62</v>
      </c>
      <c r="H12" s="21" t="s">
        <v>63</v>
      </c>
      <c r="I12" s="55" t="s">
        <v>59</v>
      </c>
      <c r="J12" s="56"/>
      <c r="K12" s="57"/>
      <c r="L12" s="56"/>
      <c r="M12" s="57"/>
      <c r="N12" s="56"/>
      <c r="O12" s="65"/>
      <c r="P12" s="59" t="str">
        <f t="shared" si="41"/>
        <v/>
      </c>
      <c r="Q12" s="39" t="str">
        <f t="shared" si="1"/>
        <v/>
      </c>
      <c r="R12" s="56"/>
      <c r="S12" s="57"/>
      <c r="T12" s="56"/>
      <c r="U12" s="57"/>
      <c r="V12" s="56"/>
      <c r="W12" s="65"/>
      <c r="X12" s="59" t="str">
        <f t="shared" si="42"/>
        <v/>
      </c>
      <c r="Y12" s="39" t="str">
        <f t="shared" si="2"/>
        <v/>
      </c>
      <c r="Z12" s="56"/>
      <c r="AA12" s="57"/>
      <c r="AB12" s="56"/>
      <c r="AC12" s="57"/>
      <c r="AD12" s="56"/>
      <c r="AE12" s="65"/>
      <c r="AF12" s="59" t="str">
        <f t="shared" si="43"/>
        <v/>
      </c>
      <c r="AG12" s="39" t="str">
        <f t="shared" si="3"/>
        <v/>
      </c>
      <c r="AH12" s="56"/>
      <c r="AI12" s="57"/>
      <c r="AJ12" s="56"/>
      <c r="AK12" s="57"/>
      <c r="AL12" s="56"/>
      <c r="AM12" s="65"/>
      <c r="AN12" s="59" t="str">
        <f t="shared" si="44"/>
        <v/>
      </c>
      <c r="AO12" s="39" t="str">
        <f t="shared" si="4"/>
        <v/>
      </c>
      <c r="AP12" s="56"/>
      <c r="AQ12" s="57"/>
      <c r="AR12" s="56"/>
      <c r="AS12" s="57"/>
      <c r="AT12" s="56"/>
      <c r="AU12" s="65"/>
      <c r="AV12" s="59" t="str">
        <f t="shared" si="46"/>
        <v/>
      </c>
      <c r="AW12" s="39" t="str">
        <f t="shared" si="5"/>
        <v/>
      </c>
      <c r="AX12" s="56"/>
      <c r="AY12" s="57"/>
      <c r="AZ12" s="56"/>
      <c r="BA12" s="57"/>
      <c r="BB12" s="56"/>
      <c r="BC12" s="65"/>
      <c r="BD12" s="59" t="str">
        <f t="shared" ref="BD12:BD16" si="53">IF(AX12="", "", IF(AX12&lt;1185, AX12*0.05, 1185*0.05))</f>
        <v/>
      </c>
      <c r="BE12" s="39" t="str">
        <f t="shared" si="6"/>
        <v/>
      </c>
      <c r="BF12" s="56"/>
      <c r="BG12" s="57"/>
      <c r="BH12" s="56"/>
      <c r="BI12" s="57"/>
      <c r="BJ12" s="56"/>
      <c r="BK12" s="65"/>
      <c r="BL12" s="59" t="str">
        <f t="shared" ref="BL12:BL13" si="54">IF(BF12="", "", IF(BF12&lt;1220, BF12*0.05, 1220*0.05))</f>
        <v/>
      </c>
      <c r="BM12" s="39" t="str">
        <f t="shared" si="7"/>
        <v/>
      </c>
      <c r="BN12" s="56"/>
      <c r="BO12" s="57"/>
      <c r="BP12" s="56"/>
      <c r="BQ12" s="57"/>
      <c r="BR12" s="56"/>
      <c r="BS12" s="65"/>
      <c r="BT12" s="59" t="str">
        <f t="shared" ref="BT12:BT13" si="55">IF(BN12="", "", IF(BN12&lt;1220, BN12*0.05, 1220*0.05))</f>
        <v/>
      </c>
      <c r="BU12" s="39" t="str">
        <f t="shared" si="8"/>
        <v/>
      </c>
      <c r="BV12" s="56"/>
      <c r="BW12" s="57"/>
      <c r="BX12" s="56"/>
      <c r="BY12" s="57"/>
      <c r="BZ12" s="56"/>
      <c r="CA12" s="65"/>
      <c r="CB12" s="59" t="str">
        <f t="shared" si="52"/>
        <v/>
      </c>
      <c r="CC12" s="39" t="str">
        <f t="shared" si="10"/>
        <v/>
      </c>
      <c r="CD12" s="56"/>
      <c r="CE12" s="57"/>
      <c r="CF12" s="56"/>
      <c r="CG12" s="57"/>
      <c r="CH12" s="56"/>
      <c r="CI12" s="65"/>
      <c r="CJ12" s="59" t="str">
        <f t="shared" si="11"/>
        <v/>
      </c>
      <c r="CK12" s="39" t="str">
        <f t="shared" si="12"/>
        <v/>
      </c>
      <c r="CL12" s="56"/>
      <c r="CM12" s="57"/>
      <c r="CN12" s="56"/>
      <c r="CO12" s="57"/>
      <c r="CP12" s="56"/>
      <c r="CQ12" s="65"/>
      <c r="CR12" s="59" t="str">
        <f t="shared" si="13"/>
        <v/>
      </c>
      <c r="CS12" s="39" t="str">
        <f t="shared" si="14"/>
        <v/>
      </c>
      <c r="CT12" s="56"/>
      <c r="CU12" s="57"/>
      <c r="CV12" s="56"/>
      <c r="CW12" s="57"/>
      <c r="CX12" s="56"/>
      <c r="CY12" s="65"/>
      <c r="CZ12" s="59" t="str">
        <f t="shared" si="15"/>
        <v/>
      </c>
      <c r="DA12" s="39" t="str">
        <f t="shared" si="16"/>
        <v/>
      </c>
      <c r="DB12" s="64"/>
      <c r="DC12" s="56">
        <v>1300.0</v>
      </c>
      <c r="DD12" s="57">
        <v>922.53</v>
      </c>
      <c r="DE12" s="56">
        <v>0.0</v>
      </c>
      <c r="DF12" s="57">
        <v>0.0</v>
      </c>
      <c r="DG12" s="56">
        <v>0.0</v>
      </c>
      <c r="DH12" s="57">
        <v>0.0</v>
      </c>
      <c r="DI12" s="59">
        <v>0.0</v>
      </c>
      <c r="DJ12" s="39">
        <f t="shared" si="18"/>
        <v>-1300</v>
      </c>
      <c r="DK12" s="56">
        <v>1300.0</v>
      </c>
      <c r="DL12" s="57">
        <v>930.0</v>
      </c>
      <c r="DM12" s="56">
        <v>0.0</v>
      </c>
      <c r="DN12" s="57">
        <v>290.0</v>
      </c>
      <c r="DO12" s="56">
        <v>0.0</v>
      </c>
      <c r="DP12" s="57">
        <v>0.0</v>
      </c>
      <c r="DQ12" s="59">
        <v>0.0</v>
      </c>
      <c r="DR12" s="39">
        <f t="shared" si="19"/>
        <v>-1300</v>
      </c>
      <c r="DS12" s="56">
        <v>1300.0</v>
      </c>
      <c r="DT12" s="57">
        <v>930.0</v>
      </c>
      <c r="DU12" s="56">
        <v>0.0</v>
      </c>
      <c r="DV12" s="57">
        <v>290.0</v>
      </c>
      <c r="DW12" s="56">
        <v>0.0</v>
      </c>
      <c r="DX12" s="57">
        <v>0.0</v>
      </c>
      <c r="DY12" s="59">
        <v>0.0</v>
      </c>
      <c r="DZ12" s="39">
        <f t="shared" si="20"/>
        <v>-1300</v>
      </c>
      <c r="EA12" s="56">
        <v>1300.0</v>
      </c>
      <c r="EB12" s="57">
        <v>930.0</v>
      </c>
      <c r="EC12" s="56">
        <f>930+930+930+922.53</f>
        <v>3712.53</v>
      </c>
      <c r="ED12" s="57">
        <v>290.0</v>
      </c>
      <c r="EE12" s="56">
        <v>0.0</v>
      </c>
      <c r="EF12" s="57">
        <v>0.0</v>
      </c>
      <c r="EG12" s="59">
        <v>244.0</v>
      </c>
      <c r="EH12" s="39">
        <f t="shared" si="21"/>
        <v>2168.53</v>
      </c>
      <c r="EI12" s="56">
        <v>1300.0</v>
      </c>
      <c r="EJ12" s="57">
        <v>930.0</v>
      </c>
      <c r="EK12" s="56">
        <v>930.0</v>
      </c>
      <c r="EL12" s="57">
        <v>290.0</v>
      </c>
      <c r="EM12" s="56">
        <v>2400.0</v>
      </c>
      <c r="EN12" s="57">
        <v>0.0</v>
      </c>
      <c r="EO12" s="59">
        <f t="shared" si="38"/>
        <v>61</v>
      </c>
      <c r="EP12" s="39">
        <f t="shared" si="22"/>
        <v>1969</v>
      </c>
      <c r="EQ12" s="56">
        <v>1300.0</v>
      </c>
      <c r="ER12" s="57">
        <v>930.0</v>
      </c>
      <c r="ES12" s="56">
        <v>930.0</v>
      </c>
      <c r="ET12" s="57">
        <v>290.0</v>
      </c>
      <c r="EU12" s="56">
        <v>0.0</v>
      </c>
      <c r="EV12" s="57">
        <v>0.0</v>
      </c>
      <c r="EW12" s="59">
        <f t="shared" si="39"/>
        <v>61</v>
      </c>
      <c r="EX12" s="39">
        <f t="shared" si="23"/>
        <v>-431</v>
      </c>
      <c r="EY12" s="56">
        <v>1300.0</v>
      </c>
      <c r="EZ12" s="57">
        <v>952.0</v>
      </c>
      <c r="FA12" s="56">
        <v>952.0</v>
      </c>
      <c r="FB12" s="57">
        <v>290.0</v>
      </c>
      <c r="FC12" s="56"/>
      <c r="FD12" s="65"/>
      <c r="FE12" s="59">
        <f t="shared" si="40"/>
        <v>62</v>
      </c>
      <c r="FF12" s="39">
        <f t="shared" si="24"/>
        <v>-410</v>
      </c>
      <c r="FG12" s="62">
        <v>1300.0</v>
      </c>
      <c r="FH12" s="66">
        <v>952.0</v>
      </c>
      <c r="FI12" s="56"/>
      <c r="FJ12" s="66">
        <v>290.0</v>
      </c>
      <c r="FK12" s="56"/>
      <c r="FL12" s="65"/>
      <c r="FM12" s="63">
        <f t="shared" si="25"/>
        <v>62</v>
      </c>
      <c r="FN12" s="39" t="str">
        <f t="shared" si="26"/>
        <v/>
      </c>
      <c r="FO12" s="62">
        <v>1300.0</v>
      </c>
      <c r="FP12" s="66">
        <v>952.0</v>
      </c>
      <c r="FQ12" s="56"/>
      <c r="FR12" s="66">
        <v>290.0</v>
      </c>
      <c r="FS12" s="56"/>
      <c r="FT12" s="65"/>
      <c r="FU12" s="63">
        <f t="shared" si="27"/>
        <v>62</v>
      </c>
      <c r="FV12" s="39" t="str">
        <f t="shared" si="28"/>
        <v/>
      </c>
      <c r="FW12" s="62">
        <v>1300.0</v>
      </c>
      <c r="FX12" s="66">
        <v>952.0</v>
      </c>
      <c r="FY12" s="56"/>
      <c r="FZ12" s="66">
        <v>290.0</v>
      </c>
      <c r="GA12" s="56"/>
      <c r="GB12" s="65"/>
      <c r="GC12" s="63">
        <f t="shared" si="29"/>
        <v>62</v>
      </c>
      <c r="GD12" s="39" t="str">
        <f t="shared" si="30"/>
        <v/>
      </c>
      <c r="GE12" s="62">
        <v>1300.0</v>
      </c>
      <c r="GF12" s="66">
        <v>952.0</v>
      </c>
      <c r="GG12" s="56"/>
      <c r="GH12" s="66">
        <v>290.0</v>
      </c>
      <c r="GI12" s="56"/>
      <c r="GJ12" s="65"/>
      <c r="GK12" s="63">
        <f t="shared" si="31"/>
        <v>62</v>
      </c>
      <c r="GL12" s="39" t="str">
        <f t="shared" si="32"/>
        <v/>
      </c>
      <c r="GM12" s="62">
        <v>1300.0</v>
      </c>
      <c r="GN12" s="66">
        <v>952.0</v>
      </c>
      <c r="GO12" s="56"/>
      <c r="GP12" s="66">
        <v>290.0</v>
      </c>
      <c r="GQ12" s="56"/>
      <c r="GR12" s="65"/>
      <c r="GS12" s="63">
        <f t="shared" si="33"/>
        <v>62</v>
      </c>
      <c r="GT12" s="39" t="str">
        <f t="shared" si="34"/>
        <v/>
      </c>
      <c r="GU12" s="60"/>
    </row>
    <row r="13">
      <c r="A13" s="21" t="b">
        <v>1</v>
      </c>
      <c r="B13" s="21" t="s">
        <v>71</v>
      </c>
      <c r="C13" s="53" t="s">
        <v>55</v>
      </c>
      <c r="D13" s="21">
        <v>268157.0</v>
      </c>
      <c r="E13" s="54"/>
      <c r="F13" s="21" t="s">
        <v>70</v>
      </c>
      <c r="G13" s="21" t="s">
        <v>62</v>
      </c>
      <c r="H13" s="21" t="s">
        <v>63</v>
      </c>
      <c r="I13" s="55" t="s">
        <v>59</v>
      </c>
      <c r="J13" s="56">
        <v>700.0</v>
      </c>
      <c r="K13" s="57">
        <v>367.0</v>
      </c>
      <c r="L13" s="56">
        <v>0.0</v>
      </c>
      <c r="M13" s="57">
        <v>818.0</v>
      </c>
      <c r="N13" s="56">
        <v>0.0</v>
      </c>
      <c r="O13" s="57">
        <v>0.0</v>
      </c>
      <c r="P13" s="59">
        <v>0.0</v>
      </c>
      <c r="Q13" s="39">
        <f t="shared" si="1"/>
        <v>-700</v>
      </c>
      <c r="R13" s="56">
        <v>700.0</v>
      </c>
      <c r="S13" s="57">
        <v>367.0</v>
      </c>
      <c r="T13" s="56">
        <f>367+367</f>
        <v>734</v>
      </c>
      <c r="U13" s="57">
        <v>818.0</v>
      </c>
      <c r="V13" s="56">
        <v>400.0</v>
      </c>
      <c r="W13" s="57">
        <v>0.0</v>
      </c>
      <c r="X13" s="59">
        <f t="shared" si="42"/>
        <v>35</v>
      </c>
      <c r="Y13" s="39">
        <f t="shared" si="2"/>
        <v>399</v>
      </c>
      <c r="Z13" s="56">
        <v>700.0</v>
      </c>
      <c r="AA13" s="57">
        <v>367.0</v>
      </c>
      <c r="AB13" s="56">
        <v>367.0</v>
      </c>
      <c r="AC13" s="57">
        <v>818.0</v>
      </c>
      <c r="AD13" s="56">
        <v>0.0</v>
      </c>
      <c r="AE13" s="57">
        <v>0.0</v>
      </c>
      <c r="AF13" s="59">
        <f t="shared" si="43"/>
        <v>35</v>
      </c>
      <c r="AG13" s="39">
        <f t="shared" si="3"/>
        <v>-368</v>
      </c>
      <c r="AH13" s="56">
        <v>700.0</v>
      </c>
      <c r="AI13" s="57">
        <v>367.0</v>
      </c>
      <c r="AJ13" s="56">
        <v>0.0</v>
      </c>
      <c r="AK13" s="57">
        <v>818.0</v>
      </c>
      <c r="AL13" s="56">
        <f>125+550</f>
        <v>675</v>
      </c>
      <c r="AM13" s="57">
        <v>0.0</v>
      </c>
      <c r="AN13" s="59">
        <f t="shared" si="44"/>
        <v>35</v>
      </c>
      <c r="AO13" s="39">
        <f t="shared" si="4"/>
        <v>-60</v>
      </c>
      <c r="AP13" s="56">
        <v>700.0</v>
      </c>
      <c r="AQ13" s="57">
        <v>367.0</v>
      </c>
      <c r="AR13" s="56">
        <v>367.0</v>
      </c>
      <c r="AS13" s="57">
        <v>818.0</v>
      </c>
      <c r="AT13" s="56">
        <v>0.0</v>
      </c>
      <c r="AU13" s="57">
        <v>0.0</v>
      </c>
      <c r="AV13" s="59">
        <f t="shared" si="46"/>
        <v>35</v>
      </c>
      <c r="AW13" s="39">
        <f t="shared" si="5"/>
        <v>-368</v>
      </c>
      <c r="AX13" s="56">
        <v>700.0</v>
      </c>
      <c r="AY13" s="57">
        <v>367.0</v>
      </c>
      <c r="AZ13" s="56">
        <v>367.0</v>
      </c>
      <c r="BA13" s="57">
        <v>818.0</v>
      </c>
      <c r="BB13" s="56">
        <v>0.0</v>
      </c>
      <c r="BC13" s="57">
        <v>0.0</v>
      </c>
      <c r="BD13" s="59">
        <f t="shared" si="53"/>
        <v>35</v>
      </c>
      <c r="BE13" s="39">
        <f t="shared" si="6"/>
        <v>-368</v>
      </c>
      <c r="BF13" s="56">
        <v>700.0</v>
      </c>
      <c r="BG13" s="57">
        <v>402.0</v>
      </c>
      <c r="BH13" s="56">
        <v>402.0</v>
      </c>
      <c r="BI13" s="57">
        <v>818.0</v>
      </c>
      <c r="BJ13" s="56">
        <v>550.0</v>
      </c>
      <c r="BK13" s="57">
        <v>0.0</v>
      </c>
      <c r="BL13" s="59">
        <f t="shared" si="54"/>
        <v>35</v>
      </c>
      <c r="BM13" s="39">
        <f t="shared" si="7"/>
        <v>217</v>
      </c>
      <c r="BN13" s="56">
        <v>710.0</v>
      </c>
      <c r="BO13" s="57">
        <v>402.0</v>
      </c>
      <c r="BP13" s="56">
        <v>402.0</v>
      </c>
      <c r="BQ13" s="57">
        <v>818.0</v>
      </c>
      <c r="BR13" s="56">
        <v>500.0</v>
      </c>
      <c r="BS13" s="57">
        <v>0.0</v>
      </c>
      <c r="BT13" s="59">
        <f t="shared" si="55"/>
        <v>35.5</v>
      </c>
      <c r="BU13" s="39">
        <f t="shared" si="8"/>
        <v>156.5</v>
      </c>
      <c r="BV13" s="56">
        <v>710.0</v>
      </c>
      <c r="BW13" s="57">
        <v>402.0</v>
      </c>
      <c r="BX13" s="56">
        <v>402.0</v>
      </c>
      <c r="BY13" s="57">
        <v>818.0</v>
      </c>
      <c r="BZ13" s="56">
        <v>0.0</v>
      </c>
      <c r="CA13" s="57">
        <v>0.0</v>
      </c>
      <c r="CB13" s="59">
        <f t="shared" si="52"/>
        <v>35.5</v>
      </c>
      <c r="CC13" s="39">
        <f t="shared" si="10"/>
        <v>-343.5</v>
      </c>
      <c r="CD13" s="56">
        <v>710.0</v>
      </c>
      <c r="CE13" s="57">
        <v>938.0</v>
      </c>
      <c r="CF13" s="56">
        <v>938.0</v>
      </c>
      <c r="CG13" s="57">
        <v>282.0</v>
      </c>
      <c r="CH13" s="56">
        <v>300.0</v>
      </c>
      <c r="CI13" s="57">
        <v>0.0</v>
      </c>
      <c r="CJ13" s="59">
        <f t="shared" si="11"/>
        <v>35.5</v>
      </c>
      <c r="CK13" s="39">
        <f t="shared" si="12"/>
        <v>492.5</v>
      </c>
      <c r="CL13" s="56">
        <v>710.0</v>
      </c>
      <c r="CM13" s="57">
        <v>938.0</v>
      </c>
      <c r="CN13" s="56">
        <v>938.0</v>
      </c>
      <c r="CO13" s="57">
        <v>282.0</v>
      </c>
      <c r="CP13" s="56">
        <v>0.0</v>
      </c>
      <c r="CQ13" s="57">
        <v>0.0</v>
      </c>
      <c r="CR13" s="59">
        <f t="shared" si="13"/>
        <v>35.5</v>
      </c>
      <c r="CS13" s="39">
        <f t="shared" si="14"/>
        <v>192.5</v>
      </c>
      <c r="CT13" s="56">
        <v>710.0</v>
      </c>
      <c r="CU13" s="57">
        <v>0.0</v>
      </c>
      <c r="CV13" s="56">
        <v>0.0</v>
      </c>
      <c r="CW13" s="57">
        <v>710.0</v>
      </c>
      <c r="CX13" s="56">
        <v>0.0</v>
      </c>
      <c r="CY13" s="57">
        <v>0.0</v>
      </c>
      <c r="CZ13" s="59">
        <f t="shared" si="15"/>
        <v>35.5</v>
      </c>
      <c r="DA13" s="39">
        <f t="shared" si="16"/>
        <v>-745.5</v>
      </c>
      <c r="DB13" s="64"/>
      <c r="DC13" s="56">
        <v>710.0</v>
      </c>
      <c r="DD13" s="57">
        <v>930.0</v>
      </c>
      <c r="DE13" s="56">
        <v>0.0</v>
      </c>
      <c r="DF13" s="57">
        <v>290.0</v>
      </c>
      <c r="DG13" s="56">
        <v>0.0</v>
      </c>
      <c r="DH13" s="57">
        <v>0.0</v>
      </c>
      <c r="DI13" s="59">
        <v>0.0</v>
      </c>
      <c r="DJ13" s="39">
        <f t="shared" si="18"/>
        <v>-710</v>
      </c>
      <c r="DK13" s="56">
        <v>710.0</v>
      </c>
      <c r="DL13" s="57">
        <v>930.0</v>
      </c>
      <c r="DM13" s="56">
        <f>930+930</f>
        <v>1860</v>
      </c>
      <c r="DN13" s="57">
        <v>290.0</v>
      </c>
      <c r="DO13" s="56">
        <v>0.0</v>
      </c>
      <c r="DP13" s="57">
        <v>0.0</v>
      </c>
      <c r="DQ13" s="59">
        <v>71.0</v>
      </c>
      <c r="DR13" s="39">
        <f t="shared" si="19"/>
        <v>1079</v>
      </c>
      <c r="DS13" s="56">
        <v>710.0</v>
      </c>
      <c r="DT13" s="57">
        <v>930.0</v>
      </c>
      <c r="DU13" s="56">
        <v>930.0</v>
      </c>
      <c r="DV13" s="57">
        <v>290.0</v>
      </c>
      <c r="DW13" s="56">
        <v>0.0</v>
      </c>
      <c r="DX13" s="57">
        <v>0.0</v>
      </c>
      <c r="DY13" s="59">
        <f t="shared" ref="DY13:DY14" si="56">IF(DS13="", "", IF(DS13&lt;1220, DS13*0.05, 1220*0.05))</f>
        <v>35.5</v>
      </c>
      <c r="DZ13" s="39">
        <f t="shared" si="20"/>
        <v>184.5</v>
      </c>
      <c r="EA13" s="56">
        <v>710.0</v>
      </c>
      <c r="EB13" s="57">
        <v>930.0</v>
      </c>
      <c r="EC13" s="56">
        <v>930.0</v>
      </c>
      <c r="ED13" s="57">
        <v>290.0</v>
      </c>
      <c r="EE13" s="56">
        <v>0.0</v>
      </c>
      <c r="EF13" s="57">
        <v>0.0</v>
      </c>
      <c r="EG13" s="59">
        <f t="shared" ref="EG13:EG18" si="57">IF(EA13="", "", IF(EA13&lt;1220, EA13*0.05, 1220*0.05))</f>
        <v>35.5</v>
      </c>
      <c r="EH13" s="39">
        <f t="shared" si="21"/>
        <v>184.5</v>
      </c>
      <c r="EI13" s="56">
        <v>710.0</v>
      </c>
      <c r="EJ13" s="57">
        <v>930.0</v>
      </c>
      <c r="EK13" s="56">
        <v>930.0</v>
      </c>
      <c r="EL13" s="57">
        <v>290.0</v>
      </c>
      <c r="EM13" s="56">
        <v>0.0</v>
      </c>
      <c r="EN13" s="57">
        <v>0.0</v>
      </c>
      <c r="EO13" s="59">
        <f t="shared" si="38"/>
        <v>35.5</v>
      </c>
      <c r="EP13" s="39">
        <f t="shared" si="22"/>
        <v>184.5</v>
      </c>
      <c r="EQ13" s="56">
        <v>710.0</v>
      </c>
      <c r="ER13" s="57">
        <v>930.0</v>
      </c>
      <c r="ES13" s="56">
        <v>930.0</v>
      </c>
      <c r="ET13" s="57">
        <v>290.0</v>
      </c>
      <c r="EU13" s="56">
        <v>0.0</v>
      </c>
      <c r="EV13" s="57">
        <v>0.0</v>
      </c>
      <c r="EW13" s="59">
        <f t="shared" si="39"/>
        <v>35.5</v>
      </c>
      <c r="EX13" s="39">
        <f t="shared" si="23"/>
        <v>184.5</v>
      </c>
      <c r="EY13" s="56">
        <v>710.0</v>
      </c>
      <c r="EZ13" s="57">
        <v>952.0</v>
      </c>
      <c r="FA13" s="56">
        <v>952.0</v>
      </c>
      <c r="FB13" s="57">
        <v>290.0</v>
      </c>
      <c r="FC13" s="56"/>
      <c r="FD13" s="65"/>
      <c r="FE13" s="59">
        <f t="shared" si="40"/>
        <v>35.5</v>
      </c>
      <c r="FF13" s="39">
        <f t="shared" si="24"/>
        <v>206.5</v>
      </c>
      <c r="FG13" s="62">
        <v>710.0</v>
      </c>
      <c r="FH13" s="66">
        <v>952.0</v>
      </c>
      <c r="FI13" s="56"/>
      <c r="FJ13" s="66">
        <v>290.0</v>
      </c>
      <c r="FK13" s="56"/>
      <c r="FL13" s="65"/>
      <c r="FM13" s="63">
        <f t="shared" si="25"/>
        <v>35.5</v>
      </c>
      <c r="FN13" s="39" t="str">
        <f t="shared" si="26"/>
        <v/>
      </c>
      <c r="FO13" s="62">
        <v>710.0</v>
      </c>
      <c r="FP13" s="66">
        <v>952.0</v>
      </c>
      <c r="FQ13" s="56"/>
      <c r="FR13" s="66">
        <v>290.0</v>
      </c>
      <c r="FS13" s="56"/>
      <c r="FT13" s="65"/>
      <c r="FU13" s="63">
        <f t="shared" si="27"/>
        <v>35.5</v>
      </c>
      <c r="FV13" s="39" t="str">
        <f t="shared" si="28"/>
        <v/>
      </c>
      <c r="FW13" s="62">
        <v>710.0</v>
      </c>
      <c r="FX13" s="66">
        <v>952.0</v>
      </c>
      <c r="FY13" s="56"/>
      <c r="FZ13" s="66">
        <v>290.0</v>
      </c>
      <c r="GA13" s="56"/>
      <c r="GB13" s="65"/>
      <c r="GC13" s="63">
        <f t="shared" si="29"/>
        <v>35.5</v>
      </c>
      <c r="GD13" s="39" t="str">
        <f t="shared" si="30"/>
        <v/>
      </c>
      <c r="GE13" s="62">
        <v>710.0</v>
      </c>
      <c r="GF13" s="66">
        <v>952.0</v>
      </c>
      <c r="GG13" s="56"/>
      <c r="GH13" s="66">
        <v>290.0</v>
      </c>
      <c r="GI13" s="56"/>
      <c r="GJ13" s="65"/>
      <c r="GK13" s="63">
        <f t="shared" si="31"/>
        <v>35.5</v>
      </c>
      <c r="GL13" s="39" t="str">
        <f t="shared" si="32"/>
        <v/>
      </c>
      <c r="GM13" s="62">
        <v>710.0</v>
      </c>
      <c r="GN13" s="66">
        <v>952.0</v>
      </c>
      <c r="GO13" s="56"/>
      <c r="GP13" s="66">
        <v>290.0</v>
      </c>
      <c r="GQ13" s="56"/>
      <c r="GR13" s="65"/>
      <c r="GS13" s="63">
        <f t="shared" si="33"/>
        <v>35.5</v>
      </c>
      <c r="GT13" s="39" t="str">
        <f t="shared" si="34"/>
        <v/>
      </c>
      <c r="GU13" s="60"/>
    </row>
    <row r="14">
      <c r="A14" s="21" t="b">
        <v>0</v>
      </c>
      <c r="B14" s="21" t="s">
        <v>72</v>
      </c>
      <c r="C14" s="53" t="s">
        <v>55</v>
      </c>
      <c r="D14" s="21">
        <v>268157.0</v>
      </c>
      <c r="E14" s="54"/>
      <c r="F14" s="21" t="s">
        <v>70</v>
      </c>
      <c r="G14" s="21" t="s">
        <v>62</v>
      </c>
      <c r="H14" s="21" t="s">
        <v>63</v>
      </c>
      <c r="I14" s="55" t="s">
        <v>59</v>
      </c>
      <c r="J14" s="56"/>
      <c r="K14" s="57"/>
      <c r="L14" s="56"/>
      <c r="M14" s="57"/>
      <c r="N14" s="56"/>
      <c r="O14" s="65"/>
      <c r="P14" s="59" t="str">
        <f t="shared" ref="P14:P16" si="58">IF(J14="", "", IF(J14&lt;1185, J14*0.05, 1185*0.05))</f>
        <v/>
      </c>
      <c r="Q14" s="39" t="str">
        <f t="shared" si="1"/>
        <v/>
      </c>
      <c r="R14" s="56"/>
      <c r="S14" s="57"/>
      <c r="T14" s="56"/>
      <c r="U14" s="57"/>
      <c r="V14" s="56"/>
      <c r="W14" s="65"/>
      <c r="X14" s="59" t="str">
        <f t="shared" si="42"/>
        <v/>
      </c>
      <c r="Y14" s="39" t="str">
        <f t="shared" si="2"/>
        <v/>
      </c>
      <c r="Z14" s="56"/>
      <c r="AA14" s="57"/>
      <c r="AB14" s="56"/>
      <c r="AC14" s="57"/>
      <c r="AD14" s="56"/>
      <c r="AE14" s="65"/>
      <c r="AF14" s="59" t="str">
        <f t="shared" si="43"/>
        <v/>
      </c>
      <c r="AG14" s="39" t="str">
        <f t="shared" si="3"/>
        <v/>
      </c>
      <c r="AH14" s="56"/>
      <c r="AI14" s="57"/>
      <c r="AJ14" s="56"/>
      <c r="AK14" s="57"/>
      <c r="AL14" s="56"/>
      <c r="AM14" s="65"/>
      <c r="AN14" s="59" t="str">
        <f t="shared" si="44"/>
        <v/>
      </c>
      <c r="AO14" s="39" t="str">
        <f t="shared" si="4"/>
        <v/>
      </c>
      <c r="AP14" s="56"/>
      <c r="AQ14" s="57"/>
      <c r="AR14" s="56"/>
      <c r="AS14" s="57"/>
      <c r="AT14" s="56"/>
      <c r="AU14" s="65"/>
      <c r="AV14" s="59" t="str">
        <f t="shared" si="46"/>
        <v/>
      </c>
      <c r="AW14" s="39" t="str">
        <f t="shared" si="5"/>
        <v/>
      </c>
      <c r="AX14" s="56"/>
      <c r="AY14" s="57"/>
      <c r="AZ14" s="56"/>
      <c r="BA14" s="57"/>
      <c r="BB14" s="56"/>
      <c r="BC14" s="65"/>
      <c r="BD14" s="59" t="str">
        <f t="shared" si="53"/>
        <v/>
      </c>
      <c r="BE14" s="39" t="str">
        <f t="shared" si="6"/>
        <v/>
      </c>
      <c r="BF14" s="56">
        <v>1300.0</v>
      </c>
      <c r="BG14" s="57">
        <v>280.77</v>
      </c>
      <c r="BH14" s="56">
        <v>0.0</v>
      </c>
      <c r="BI14" s="57">
        <v>0.0</v>
      </c>
      <c r="BJ14" s="56">
        <v>0.0</v>
      </c>
      <c r="BK14" s="57">
        <v>0.0</v>
      </c>
      <c r="BL14" s="59">
        <v>0.0</v>
      </c>
      <c r="BM14" s="39">
        <f t="shared" si="7"/>
        <v>-1300</v>
      </c>
      <c r="BN14" s="56">
        <v>1300.0</v>
      </c>
      <c r="BO14" s="57">
        <v>1220.0</v>
      </c>
      <c r="BP14" s="56">
        <f>280.77+1220</f>
        <v>1500.77</v>
      </c>
      <c r="BQ14" s="57">
        <v>0.0</v>
      </c>
      <c r="BR14" s="56">
        <v>0.0</v>
      </c>
      <c r="BS14" s="57">
        <v>0.0</v>
      </c>
      <c r="BT14" s="59">
        <v>122.0</v>
      </c>
      <c r="BU14" s="39">
        <f t="shared" si="8"/>
        <v>78.77</v>
      </c>
      <c r="BV14" s="56">
        <v>1300.0</v>
      </c>
      <c r="BW14" s="57">
        <v>1220.0</v>
      </c>
      <c r="BX14" s="56">
        <v>1220.0</v>
      </c>
      <c r="BY14" s="57">
        <v>0.0</v>
      </c>
      <c r="BZ14" s="56">
        <v>0.0</v>
      </c>
      <c r="CA14" s="57">
        <v>0.0</v>
      </c>
      <c r="CB14" s="59">
        <f t="shared" si="52"/>
        <v>61</v>
      </c>
      <c r="CC14" s="39">
        <f t="shared" si="10"/>
        <v>-141</v>
      </c>
      <c r="CD14" s="56">
        <v>1300.0</v>
      </c>
      <c r="CE14" s="57">
        <v>1220.0</v>
      </c>
      <c r="CF14" s="56">
        <v>1220.0</v>
      </c>
      <c r="CG14" s="57">
        <v>0.0</v>
      </c>
      <c r="CH14" s="56">
        <v>0.0</v>
      </c>
      <c r="CI14" s="57">
        <v>0.0</v>
      </c>
      <c r="CJ14" s="59">
        <f t="shared" si="11"/>
        <v>61</v>
      </c>
      <c r="CK14" s="39">
        <f t="shared" si="12"/>
        <v>-141</v>
      </c>
      <c r="CL14" s="56">
        <v>1300.0</v>
      </c>
      <c r="CM14" s="57">
        <v>1220.0</v>
      </c>
      <c r="CN14" s="56">
        <v>1220.0</v>
      </c>
      <c r="CO14" s="57">
        <v>0.0</v>
      </c>
      <c r="CP14" s="56">
        <v>0.0</v>
      </c>
      <c r="CQ14" s="57">
        <v>0.0</v>
      </c>
      <c r="CR14" s="59">
        <f t="shared" si="13"/>
        <v>61</v>
      </c>
      <c r="CS14" s="39">
        <f t="shared" si="14"/>
        <v>-141</v>
      </c>
      <c r="CT14" s="56">
        <v>1300.0</v>
      </c>
      <c r="CU14" s="57">
        <v>1220.0</v>
      </c>
      <c r="CV14" s="56">
        <v>1220.0</v>
      </c>
      <c r="CW14" s="57">
        <v>0.0</v>
      </c>
      <c r="CX14" s="56">
        <v>178.46</v>
      </c>
      <c r="CY14" s="57">
        <v>0.0</v>
      </c>
      <c r="CZ14" s="59">
        <f t="shared" si="15"/>
        <v>61</v>
      </c>
      <c r="DA14" s="39">
        <f t="shared" si="16"/>
        <v>37.46</v>
      </c>
      <c r="DB14" s="64"/>
      <c r="DC14" s="56">
        <v>1300.0</v>
      </c>
      <c r="DD14" s="57">
        <v>1220.0</v>
      </c>
      <c r="DE14" s="56">
        <v>1220.0</v>
      </c>
      <c r="DF14" s="57">
        <v>0.0</v>
      </c>
      <c r="DG14" s="56">
        <v>89.0</v>
      </c>
      <c r="DH14" s="57">
        <v>0.0</v>
      </c>
      <c r="DI14" s="59">
        <f>IF(DC14="", "", IF(DC14&lt;1220, DC14*0.05, 1220*0.05))</f>
        <v>61</v>
      </c>
      <c r="DJ14" s="39">
        <f t="shared" si="18"/>
        <v>-52</v>
      </c>
      <c r="DK14" s="56">
        <v>1300.0</v>
      </c>
      <c r="DL14" s="57">
        <v>1220.0</v>
      </c>
      <c r="DM14" s="56">
        <v>1220.0</v>
      </c>
      <c r="DN14" s="57">
        <v>0.0</v>
      </c>
      <c r="DO14" s="56">
        <v>89.46</v>
      </c>
      <c r="DP14" s="57">
        <v>0.0</v>
      </c>
      <c r="DQ14" s="59">
        <f>IF(DK14="", "", IF(DK14&lt;1220, DK14*0.05, 1220*0.05))</f>
        <v>61</v>
      </c>
      <c r="DR14" s="39">
        <f t="shared" si="19"/>
        <v>-51.54</v>
      </c>
      <c r="DS14" s="56">
        <v>1300.0</v>
      </c>
      <c r="DT14" s="57">
        <v>1220.0</v>
      </c>
      <c r="DU14" s="56">
        <v>1220.0</v>
      </c>
      <c r="DV14" s="57">
        <v>0.0</v>
      </c>
      <c r="DW14" s="56">
        <v>89.0</v>
      </c>
      <c r="DX14" s="57">
        <v>0.0</v>
      </c>
      <c r="DY14" s="59">
        <f t="shared" si="56"/>
        <v>61</v>
      </c>
      <c r="DZ14" s="39">
        <f t="shared" si="20"/>
        <v>-52</v>
      </c>
      <c r="EA14" s="56">
        <v>1300.0</v>
      </c>
      <c r="EB14" s="57">
        <v>1220.0</v>
      </c>
      <c r="EC14" s="56">
        <v>1220.0</v>
      </c>
      <c r="ED14" s="57">
        <v>0.0</v>
      </c>
      <c r="EE14" s="56">
        <v>89.0</v>
      </c>
      <c r="EF14" s="57">
        <v>0.0</v>
      </c>
      <c r="EG14" s="59">
        <f t="shared" si="57"/>
        <v>61</v>
      </c>
      <c r="EH14" s="39">
        <f t="shared" si="21"/>
        <v>-52</v>
      </c>
      <c r="EI14" s="56">
        <v>1300.0</v>
      </c>
      <c r="EJ14" s="57">
        <v>930.0</v>
      </c>
      <c r="EK14" s="56">
        <v>930.0</v>
      </c>
      <c r="EL14" s="57">
        <v>290.0</v>
      </c>
      <c r="EM14" s="56">
        <v>380.0</v>
      </c>
      <c r="EN14" s="57">
        <v>0.0</v>
      </c>
      <c r="EO14" s="59">
        <f t="shared" si="38"/>
        <v>61</v>
      </c>
      <c r="EP14" s="39">
        <f t="shared" si="22"/>
        <v>-51</v>
      </c>
      <c r="EQ14" s="56">
        <v>1300.0</v>
      </c>
      <c r="ER14" s="57">
        <v>930.0</v>
      </c>
      <c r="ES14" s="56">
        <v>930.0</v>
      </c>
      <c r="ET14" s="57">
        <v>290.0</v>
      </c>
      <c r="EU14" s="56">
        <v>380.0</v>
      </c>
      <c r="EV14" s="57">
        <v>0.0</v>
      </c>
      <c r="EW14" s="59">
        <f t="shared" si="39"/>
        <v>61</v>
      </c>
      <c r="EX14" s="39">
        <f t="shared" si="23"/>
        <v>-51</v>
      </c>
      <c r="EY14" s="56">
        <v>1300.0</v>
      </c>
      <c r="EZ14" s="57">
        <v>952.0</v>
      </c>
      <c r="FA14" s="56">
        <v>952.0</v>
      </c>
      <c r="FB14" s="57">
        <v>290.0</v>
      </c>
      <c r="FC14" s="56"/>
      <c r="FD14" s="65"/>
      <c r="FE14" s="59">
        <f t="shared" si="40"/>
        <v>62</v>
      </c>
      <c r="FF14" s="39">
        <f t="shared" si="24"/>
        <v>-410</v>
      </c>
      <c r="FG14" s="62">
        <v>1300.0</v>
      </c>
      <c r="FH14" s="66">
        <v>952.0</v>
      </c>
      <c r="FI14" s="56"/>
      <c r="FJ14" s="66">
        <v>290.0</v>
      </c>
      <c r="FK14" s="56"/>
      <c r="FL14" s="65"/>
      <c r="FM14" s="63">
        <f t="shared" si="25"/>
        <v>62</v>
      </c>
      <c r="FN14" s="39" t="str">
        <f t="shared" si="26"/>
        <v/>
      </c>
      <c r="FO14" s="62">
        <v>1300.0</v>
      </c>
      <c r="FP14" s="66">
        <v>952.0</v>
      </c>
      <c r="FQ14" s="56"/>
      <c r="FR14" s="66">
        <v>290.0</v>
      </c>
      <c r="FS14" s="56"/>
      <c r="FT14" s="65"/>
      <c r="FU14" s="63">
        <f t="shared" si="27"/>
        <v>62</v>
      </c>
      <c r="FV14" s="39" t="str">
        <f t="shared" si="28"/>
        <v/>
      </c>
      <c r="FW14" s="62">
        <v>1300.0</v>
      </c>
      <c r="FX14" s="66">
        <v>952.0</v>
      </c>
      <c r="FY14" s="56"/>
      <c r="FZ14" s="66">
        <v>290.0</v>
      </c>
      <c r="GA14" s="56"/>
      <c r="GB14" s="65"/>
      <c r="GC14" s="63">
        <f t="shared" si="29"/>
        <v>62</v>
      </c>
      <c r="GD14" s="39" t="str">
        <f t="shared" si="30"/>
        <v/>
      </c>
      <c r="GE14" s="62">
        <v>1300.0</v>
      </c>
      <c r="GF14" s="66">
        <v>952.0</v>
      </c>
      <c r="GG14" s="56"/>
      <c r="GH14" s="66">
        <v>290.0</v>
      </c>
      <c r="GI14" s="56"/>
      <c r="GJ14" s="65"/>
      <c r="GK14" s="63">
        <f t="shared" si="31"/>
        <v>62</v>
      </c>
      <c r="GL14" s="39" t="str">
        <f t="shared" si="32"/>
        <v/>
      </c>
      <c r="GM14" s="62">
        <v>1300.0</v>
      </c>
      <c r="GN14" s="66">
        <v>952.0</v>
      </c>
      <c r="GO14" s="56"/>
      <c r="GP14" s="66">
        <v>290.0</v>
      </c>
      <c r="GQ14" s="56"/>
      <c r="GR14" s="65"/>
      <c r="GS14" s="63">
        <f t="shared" si="33"/>
        <v>62</v>
      </c>
      <c r="GT14" s="39" t="str">
        <f t="shared" si="34"/>
        <v/>
      </c>
      <c r="GU14" s="60"/>
    </row>
    <row r="15">
      <c r="A15" s="21" t="b">
        <v>0</v>
      </c>
      <c r="B15" s="21" t="s">
        <v>73</v>
      </c>
      <c r="C15" s="53" t="s">
        <v>55</v>
      </c>
      <c r="D15" s="21">
        <v>261063.0</v>
      </c>
      <c r="E15" s="54"/>
      <c r="F15" s="21" t="s">
        <v>74</v>
      </c>
      <c r="G15" s="21" t="s">
        <v>75</v>
      </c>
      <c r="H15" s="21" t="s">
        <v>63</v>
      </c>
      <c r="I15" s="55" t="s">
        <v>59</v>
      </c>
      <c r="J15" s="56"/>
      <c r="K15" s="57"/>
      <c r="L15" s="56"/>
      <c r="M15" s="57"/>
      <c r="N15" s="56"/>
      <c r="O15" s="65"/>
      <c r="P15" s="59" t="str">
        <f t="shared" si="58"/>
        <v/>
      </c>
      <c r="Q15" s="39" t="str">
        <f t="shared" si="1"/>
        <v/>
      </c>
      <c r="R15" s="56"/>
      <c r="S15" s="57"/>
      <c r="T15" s="56"/>
      <c r="U15" s="57"/>
      <c r="V15" s="56"/>
      <c r="W15" s="65"/>
      <c r="X15" s="59" t="str">
        <f t="shared" si="42"/>
        <v/>
      </c>
      <c r="Y15" s="39" t="str">
        <f t="shared" si="2"/>
        <v/>
      </c>
      <c r="Z15" s="56"/>
      <c r="AA15" s="57"/>
      <c r="AB15" s="56"/>
      <c r="AC15" s="57"/>
      <c r="AD15" s="56"/>
      <c r="AE15" s="65"/>
      <c r="AF15" s="59" t="str">
        <f t="shared" si="43"/>
        <v/>
      </c>
      <c r="AG15" s="39" t="str">
        <f t="shared" si="3"/>
        <v/>
      </c>
      <c r="AH15" s="56"/>
      <c r="AI15" s="57"/>
      <c r="AJ15" s="56"/>
      <c r="AK15" s="57"/>
      <c r="AL15" s="56"/>
      <c r="AM15" s="65"/>
      <c r="AN15" s="59" t="str">
        <f t="shared" si="44"/>
        <v/>
      </c>
      <c r="AO15" s="39" t="str">
        <f t="shared" si="4"/>
        <v/>
      </c>
      <c r="AP15" s="56"/>
      <c r="AQ15" s="57"/>
      <c r="AR15" s="56"/>
      <c r="AS15" s="57"/>
      <c r="AT15" s="56"/>
      <c r="AU15" s="65"/>
      <c r="AV15" s="59" t="str">
        <f t="shared" si="46"/>
        <v/>
      </c>
      <c r="AW15" s="39" t="str">
        <f t="shared" si="5"/>
        <v/>
      </c>
      <c r="AX15" s="56"/>
      <c r="AY15" s="57"/>
      <c r="AZ15" s="56"/>
      <c r="BA15" s="57"/>
      <c r="BB15" s="56"/>
      <c r="BC15" s="65"/>
      <c r="BD15" s="59" t="str">
        <f t="shared" si="53"/>
        <v/>
      </c>
      <c r="BE15" s="39" t="str">
        <f t="shared" si="6"/>
        <v/>
      </c>
      <c r="BF15" s="56"/>
      <c r="BG15" s="57"/>
      <c r="BH15" s="56"/>
      <c r="BI15" s="57"/>
      <c r="BJ15" s="56"/>
      <c r="BK15" s="65"/>
      <c r="BL15" s="59" t="str">
        <f t="shared" ref="BL15:BL16" si="59">IF(BF15="", "", IF(BF15&lt;1220, BF15*0.05, 1220*0.05))</f>
        <v/>
      </c>
      <c r="BM15" s="39" t="str">
        <f t="shared" si="7"/>
        <v/>
      </c>
      <c r="BN15" s="56"/>
      <c r="BO15" s="57"/>
      <c r="BP15" s="56"/>
      <c r="BQ15" s="57"/>
      <c r="BR15" s="56"/>
      <c r="BS15" s="65"/>
      <c r="BT15" s="59" t="str">
        <f t="shared" ref="BT15:BT16" si="60">IF(BN15="", "", IF(BN15&lt;1220, BN15*0.05, 1220*0.05))</f>
        <v/>
      </c>
      <c r="BU15" s="39" t="str">
        <f t="shared" si="8"/>
        <v/>
      </c>
      <c r="BV15" s="56"/>
      <c r="BW15" s="57"/>
      <c r="BX15" s="56"/>
      <c r="BY15" s="57"/>
      <c r="BZ15" s="56"/>
      <c r="CA15" s="65"/>
      <c r="CB15" s="59" t="str">
        <f t="shared" si="52"/>
        <v/>
      </c>
      <c r="CC15" s="39" t="str">
        <f t="shared" si="10"/>
        <v/>
      </c>
      <c r="CD15" s="56">
        <v>1041.0</v>
      </c>
      <c r="CE15" s="57"/>
      <c r="CF15" s="56">
        <v>0.0</v>
      </c>
      <c r="CG15" s="57"/>
      <c r="CH15" s="56">
        <v>2025.1</v>
      </c>
      <c r="CI15" s="57">
        <v>0.0</v>
      </c>
      <c r="CJ15" s="59"/>
      <c r="CK15" s="39">
        <f t="shared" si="12"/>
        <v>984.1</v>
      </c>
      <c r="CL15" s="56">
        <v>1041.0</v>
      </c>
      <c r="CM15" s="57"/>
      <c r="CN15" s="56">
        <v>0.0</v>
      </c>
      <c r="CO15" s="57"/>
      <c r="CP15" s="56">
        <v>0.0</v>
      </c>
      <c r="CQ15" s="57">
        <v>0.0</v>
      </c>
      <c r="CR15" s="59"/>
      <c r="CS15" s="39">
        <f t="shared" si="14"/>
        <v>-1041</v>
      </c>
      <c r="CT15" s="56">
        <v>1041.0</v>
      </c>
      <c r="CU15" s="57"/>
      <c r="CV15" s="56">
        <v>0.0</v>
      </c>
      <c r="CW15" s="57"/>
      <c r="CX15" s="56">
        <v>0.0</v>
      </c>
      <c r="CY15" s="57">
        <v>0.0</v>
      </c>
      <c r="CZ15" s="59">
        <v>0.0</v>
      </c>
      <c r="DA15" s="39">
        <f t="shared" si="16"/>
        <v>-1041</v>
      </c>
      <c r="DB15" s="64"/>
      <c r="DC15" s="56">
        <v>1041.0</v>
      </c>
      <c r="DD15" s="57">
        <v>1220.0</v>
      </c>
      <c r="DE15" s="56">
        <v>0.0</v>
      </c>
      <c r="DF15" s="57">
        <v>0.0</v>
      </c>
      <c r="DG15" s="56">
        <v>1041.0</v>
      </c>
      <c r="DH15" s="57">
        <v>0.0</v>
      </c>
      <c r="DI15" s="59">
        <v>0.0</v>
      </c>
      <c r="DJ15" s="39">
        <f t="shared" si="18"/>
        <v>0</v>
      </c>
      <c r="DK15" s="56">
        <v>1041.0</v>
      </c>
      <c r="DL15" s="57">
        <v>1220.0</v>
      </c>
      <c r="DM15" s="56">
        <v>0.0</v>
      </c>
      <c r="DN15" s="57">
        <v>0.0</v>
      </c>
      <c r="DO15" s="56">
        <v>1053.5</v>
      </c>
      <c r="DP15" s="57">
        <v>0.0</v>
      </c>
      <c r="DQ15" s="59">
        <v>0.0</v>
      </c>
      <c r="DR15" s="39">
        <f t="shared" si="19"/>
        <v>12.5</v>
      </c>
      <c r="DS15" s="56">
        <v>1041.0</v>
      </c>
      <c r="DT15" s="57">
        <v>1220.0</v>
      </c>
      <c r="DU15" s="56">
        <f>1220+1220+1220</f>
        <v>3660</v>
      </c>
      <c r="DV15" s="57">
        <v>0.0</v>
      </c>
      <c r="DW15" s="56">
        <v>0.0</v>
      </c>
      <c r="DX15" s="57">
        <v>0.0</v>
      </c>
      <c r="DY15" s="59">
        <v>156.15</v>
      </c>
      <c r="DZ15" s="39">
        <f t="shared" si="20"/>
        <v>2462.85</v>
      </c>
      <c r="EA15" s="56">
        <v>1041.0</v>
      </c>
      <c r="EB15" s="57">
        <v>1220.0</v>
      </c>
      <c r="EC15" s="56">
        <v>1220.0</v>
      </c>
      <c r="ED15" s="57">
        <v>0.0</v>
      </c>
      <c r="EE15" s="56">
        <v>0.0</v>
      </c>
      <c r="EF15" s="57">
        <v>0.0</v>
      </c>
      <c r="EG15" s="59">
        <f t="shared" si="57"/>
        <v>52.05</v>
      </c>
      <c r="EH15" s="39">
        <f t="shared" si="21"/>
        <v>126.95</v>
      </c>
      <c r="EI15" s="56">
        <v>1041.0</v>
      </c>
      <c r="EJ15" s="57">
        <v>1220.0</v>
      </c>
      <c r="EK15" s="56">
        <v>1220.0</v>
      </c>
      <c r="EL15" s="57">
        <v>0.0</v>
      </c>
      <c r="EM15" s="56">
        <v>-2094.5</v>
      </c>
      <c r="EN15" s="57">
        <v>0.0</v>
      </c>
      <c r="EO15" s="59">
        <f t="shared" si="38"/>
        <v>52.05</v>
      </c>
      <c r="EP15" s="39">
        <f t="shared" si="22"/>
        <v>-1967.55</v>
      </c>
      <c r="EQ15" s="56">
        <v>1041.0</v>
      </c>
      <c r="ER15" s="57">
        <v>1220.0</v>
      </c>
      <c r="ES15" s="56">
        <v>1220.0</v>
      </c>
      <c r="ET15" s="57">
        <v>0.0</v>
      </c>
      <c r="EU15" s="56">
        <v>0.0</v>
      </c>
      <c r="EV15" s="57">
        <v>0.0</v>
      </c>
      <c r="EW15" s="59">
        <f t="shared" si="39"/>
        <v>52.05</v>
      </c>
      <c r="EX15" s="39">
        <f t="shared" si="23"/>
        <v>126.95</v>
      </c>
      <c r="EY15" s="56">
        <v>1041.0</v>
      </c>
      <c r="EZ15" s="57">
        <v>1242.0</v>
      </c>
      <c r="FA15" s="56">
        <v>1242.0</v>
      </c>
      <c r="FB15" s="57">
        <v>0.0</v>
      </c>
      <c r="FC15" s="56"/>
      <c r="FD15" s="65"/>
      <c r="FE15" s="59">
        <f t="shared" si="40"/>
        <v>52.05</v>
      </c>
      <c r="FF15" s="39">
        <f t="shared" si="24"/>
        <v>148.95</v>
      </c>
      <c r="FG15" s="62">
        <v>1041.0</v>
      </c>
      <c r="FH15" s="66">
        <v>1242.0</v>
      </c>
      <c r="FI15" s="56"/>
      <c r="FJ15" s="66">
        <v>0.0</v>
      </c>
      <c r="FK15" s="56"/>
      <c r="FL15" s="65"/>
      <c r="FM15" s="63">
        <f t="shared" si="25"/>
        <v>52.05</v>
      </c>
      <c r="FN15" s="39" t="str">
        <f t="shared" si="26"/>
        <v/>
      </c>
      <c r="FO15" s="62">
        <v>1041.0</v>
      </c>
      <c r="FP15" s="66">
        <v>1242.0</v>
      </c>
      <c r="FQ15" s="56"/>
      <c r="FR15" s="66">
        <v>0.0</v>
      </c>
      <c r="FS15" s="56"/>
      <c r="FT15" s="65"/>
      <c r="FU15" s="63">
        <f t="shared" si="27"/>
        <v>52.05</v>
      </c>
      <c r="FV15" s="39" t="str">
        <f t="shared" si="28"/>
        <v/>
      </c>
      <c r="FW15" s="62">
        <v>1041.0</v>
      </c>
      <c r="FX15" s="66">
        <v>1242.0</v>
      </c>
      <c r="FY15" s="56"/>
      <c r="FZ15" s="66">
        <v>0.0</v>
      </c>
      <c r="GA15" s="56"/>
      <c r="GB15" s="65"/>
      <c r="GC15" s="63">
        <f t="shared" si="29"/>
        <v>52.05</v>
      </c>
      <c r="GD15" s="39" t="str">
        <f t="shared" si="30"/>
        <v/>
      </c>
      <c r="GE15" s="62">
        <v>1041.0</v>
      </c>
      <c r="GF15" s="66">
        <v>1242.0</v>
      </c>
      <c r="GG15" s="56"/>
      <c r="GH15" s="66">
        <v>0.0</v>
      </c>
      <c r="GI15" s="56"/>
      <c r="GJ15" s="65"/>
      <c r="GK15" s="63">
        <f t="shared" si="31"/>
        <v>52.05</v>
      </c>
      <c r="GL15" s="39" t="str">
        <f t="shared" si="32"/>
        <v/>
      </c>
      <c r="GM15" s="62">
        <v>1041.0</v>
      </c>
      <c r="GN15" s="66">
        <v>1242.0</v>
      </c>
      <c r="GO15" s="56"/>
      <c r="GP15" s="66">
        <v>0.0</v>
      </c>
      <c r="GQ15" s="56"/>
      <c r="GR15" s="65"/>
      <c r="GS15" s="63">
        <f t="shared" si="33"/>
        <v>52.05</v>
      </c>
      <c r="GT15" s="39" t="str">
        <f t="shared" si="34"/>
        <v/>
      </c>
      <c r="GU15" s="60"/>
    </row>
    <row r="16">
      <c r="A16" s="21" t="b">
        <v>0</v>
      </c>
      <c r="B16" s="21" t="s">
        <v>76</v>
      </c>
      <c r="C16" s="53" t="s">
        <v>55</v>
      </c>
      <c r="D16" s="21">
        <v>261064.0</v>
      </c>
      <c r="E16" s="54"/>
      <c r="F16" s="21" t="s">
        <v>77</v>
      </c>
      <c r="G16" s="21" t="s">
        <v>75</v>
      </c>
      <c r="H16" s="21" t="s">
        <v>63</v>
      </c>
      <c r="I16" s="55" t="s">
        <v>59</v>
      </c>
      <c r="J16" s="56"/>
      <c r="K16" s="57"/>
      <c r="L16" s="56"/>
      <c r="M16" s="57"/>
      <c r="N16" s="56"/>
      <c r="O16" s="57"/>
      <c r="P16" s="59" t="str">
        <f t="shared" si="58"/>
        <v/>
      </c>
      <c r="Q16" s="39" t="str">
        <f t="shared" si="1"/>
        <v/>
      </c>
      <c r="R16" s="56"/>
      <c r="S16" s="57"/>
      <c r="T16" s="56"/>
      <c r="U16" s="57"/>
      <c r="V16" s="56"/>
      <c r="W16" s="65"/>
      <c r="X16" s="59" t="str">
        <f t="shared" si="42"/>
        <v/>
      </c>
      <c r="Y16" s="39" t="str">
        <f t="shared" si="2"/>
        <v/>
      </c>
      <c r="Z16" s="56"/>
      <c r="AA16" s="57"/>
      <c r="AB16" s="56"/>
      <c r="AC16" s="57"/>
      <c r="AD16" s="56"/>
      <c r="AE16" s="65"/>
      <c r="AF16" s="59" t="str">
        <f t="shared" si="43"/>
        <v/>
      </c>
      <c r="AG16" s="39" t="str">
        <f t="shared" si="3"/>
        <v/>
      </c>
      <c r="AH16" s="56"/>
      <c r="AI16" s="57"/>
      <c r="AJ16" s="56"/>
      <c r="AK16" s="57"/>
      <c r="AL16" s="56"/>
      <c r="AM16" s="65"/>
      <c r="AN16" s="59" t="str">
        <f t="shared" si="44"/>
        <v/>
      </c>
      <c r="AO16" s="39" t="str">
        <f t="shared" si="4"/>
        <v/>
      </c>
      <c r="AP16" s="56"/>
      <c r="AQ16" s="57"/>
      <c r="AR16" s="56"/>
      <c r="AS16" s="57"/>
      <c r="AT16" s="56"/>
      <c r="AU16" s="65"/>
      <c r="AV16" s="59" t="str">
        <f t="shared" si="46"/>
        <v/>
      </c>
      <c r="AW16" s="39" t="str">
        <f t="shared" si="5"/>
        <v/>
      </c>
      <c r="AX16" s="56"/>
      <c r="AY16" s="57"/>
      <c r="AZ16" s="56"/>
      <c r="BA16" s="57"/>
      <c r="BB16" s="56"/>
      <c r="BC16" s="65"/>
      <c r="BD16" s="59" t="str">
        <f t="shared" si="53"/>
        <v/>
      </c>
      <c r="BE16" s="39" t="str">
        <f t="shared" si="6"/>
        <v/>
      </c>
      <c r="BF16" s="56"/>
      <c r="BG16" s="57"/>
      <c r="BH16" s="56"/>
      <c r="BI16" s="57"/>
      <c r="BJ16" s="56"/>
      <c r="BK16" s="65"/>
      <c r="BL16" s="59" t="str">
        <f t="shared" si="59"/>
        <v/>
      </c>
      <c r="BM16" s="39" t="str">
        <f t="shared" si="7"/>
        <v/>
      </c>
      <c r="BN16" s="56"/>
      <c r="BO16" s="57"/>
      <c r="BP16" s="56"/>
      <c r="BQ16" s="57"/>
      <c r="BR16" s="56"/>
      <c r="BS16" s="65"/>
      <c r="BT16" s="59" t="str">
        <f t="shared" si="60"/>
        <v/>
      </c>
      <c r="BU16" s="39" t="str">
        <f t="shared" si="8"/>
        <v/>
      </c>
      <c r="BV16" s="56">
        <v>750.0</v>
      </c>
      <c r="BW16" s="57">
        <v>762.09</v>
      </c>
      <c r="BX16" s="56">
        <v>762.09</v>
      </c>
      <c r="BY16" s="57">
        <v>0.0</v>
      </c>
      <c r="BZ16" s="56">
        <v>0.0</v>
      </c>
      <c r="CA16" s="57">
        <v>0.0</v>
      </c>
      <c r="CB16" s="59">
        <f t="shared" si="52"/>
        <v>37.5</v>
      </c>
      <c r="CC16" s="39">
        <f t="shared" si="10"/>
        <v>-25.41</v>
      </c>
      <c r="CD16" s="56">
        <v>750.0</v>
      </c>
      <c r="CE16" s="57">
        <v>1220.0</v>
      </c>
      <c r="CF16" s="56">
        <v>1220.0</v>
      </c>
      <c r="CG16" s="57">
        <v>0.0</v>
      </c>
      <c r="CH16" s="56">
        <v>0.0</v>
      </c>
      <c r="CI16" s="57">
        <v>0.0</v>
      </c>
      <c r="CJ16" s="59">
        <f>IF(CD16="", "", IF(CD16&lt;1220, CD16*0.05, 1220*0.05))</f>
        <v>37.5</v>
      </c>
      <c r="CK16" s="39">
        <f t="shared" si="12"/>
        <v>432.5</v>
      </c>
      <c r="CL16" s="56">
        <v>750.0</v>
      </c>
      <c r="CM16" s="57">
        <v>1220.0</v>
      </c>
      <c r="CN16" s="56">
        <v>1220.0</v>
      </c>
      <c r="CO16" s="57">
        <v>0.0</v>
      </c>
      <c r="CP16" s="56">
        <v>0.0</v>
      </c>
      <c r="CQ16" s="57">
        <v>0.0</v>
      </c>
      <c r="CR16" s="59">
        <f t="shared" ref="CR16:CR18" si="61">IF(CL16="", "", IF(CL16&lt;1220, CL16*0.05, 1220*0.05))</f>
        <v>37.5</v>
      </c>
      <c r="CS16" s="39">
        <f t="shared" si="14"/>
        <v>432.5</v>
      </c>
      <c r="CT16" s="56">
        <v>750.0</v>
      </c>
      <c r="CU16" s="57">
        <v>1220.0</v>
      </c>
      <c r="CV16" s="56">
        <v>1220.0</v>
      </c>
      <c r="CW16" s="57">
        <v>0.0</v>
      </c>
      <c r="CX16" s="56">
        <v>0.0</v>
      </c>
      <c r="CY16" s="57">
        <v>0.0</v>
      </c>
      <c r="CZ16" s="59">
        <f t="shared" ref="CZ16:CZ18" si="62">IF(CT16="", "", IF(CT16&lt;1220, CT16*0.05, 1220*0.05))</f>
        <v>37.5</v>
      </c>
      <c r="DA16" s="39">
        <f t="shared" si="16"/>
        <v>432.5</v>
      </c>
      <c r="DB16" s="64"/>
      <c r="DC16" s="56">
        <v>750.0</v>
      </c>
      <c r="DD16" s="57">
        <v>1220.0</v>
      </c>
      <c r="DE16" s="56">
        <v>1220.0</v>
      </c>
      <c r="DF16" s="57">
        <v>0.0</v>
      </c>
      <c r="DG16" s="56">
        <v>0.0</v>
      </c>
      <c r="DH16" s="57">
        <v>0.0</v>
      </c>
      <c r="DI16" s="59">
        <f t="shared" ref="DI16:DI18" si="63">IF(DC16="", "", IF(DC16&lt;1220, DC16*0.05, 1220*0.05))</f>
        <v>37.5</v>
      </c>
      <c r="DJ16" s="39">
        <f t="shared" si="18"/>
        <v>432.5</v>
      </c>
      <c r="DK16" s="56">
        <v>750.0</v>
      </c>
      <c r="DL16" s="57">
        <v>1220.0</v>
      </c>
      <c r="DM16" s="56">
        <v>1220.0</v>
      </c>
      <c r="DN16" s="57">
        <v>0.0</v>
      </c>
      <c r="DO16" s="56">
        <v>0.0</v>
      </c>
      <c r="DP16" s="57">
        <v>0.0</v>
      </c>
      <c r="DQ16" s="59">
        <f t="shared" ref="DQ16:DQ18" si="64">IF(DK16="", "", IF(DK16&lt;1220, DK16*0.05, 1220*0.05))</f>
        <v>37.5</v>
      </c>
      <c r="DR16" s="39">
        <f t="shared" si="19"/>
        <v>432.5</v>
      </c>
      <c r="DS16" s="56">
        <v>750.0</v>
      </c>
      <c r="DT16" s="57">
        <v>1220.0</v>
      </c>
      <c r="DU16" s="56">
        <v>1220.0</v>
      </c>
      <c r="DV16" s="57">
        <v>0.0</v>
      </c>
      <c r="DW16" s="56">
        <v>0.0</v>
      </c>
      <c r="DX16" s="57">
        <v>0.0</v>
      </c>
      <c r="DY16" s="59">
        <f t="shared" ref="DY16:DY18" si="65">IF(DS16="", "", IF(DS16&lt;1220, DS16*0.05, 1220*0.05))</f>
        <v>37.5</v>
      </c>
      <c r="DZ16" s="39">
        <f t="shared" si="20"/>
        <v>432.5</v>
      </c>
      <c r="EA16" s="56">
        <v>750.0</v>
      </c>
      <c r="EB16" s="57">
        <v>1220.0</v>
      </c>
      <c r="EC16" s="56">
        <v>1220.0</v>
      </c>
      <c r="ED16" s="57">
        <v>0.0</v>
      </c>
      <c r="EE16" s="56">
        <v>0.0</v>
      </c>
      <c r="EF16" s="57">
        <v>0.0</v>
      </c>
      <c r="EG16" s="59">
        <f t="shared" si="57"/>
        <v>37.5</v>
      </c>
      <c r="EH16" s="39">
        <f t="shared" si="21"/>
        <v>432.5</v>
      </c>
      <c r="EI16" s="56">
        <v>750.0</v>
      </c>
      <c r="EJ16" s="57">
        <v>1220.0</v>
      </c>
      <c r="EK16" s="56">
        <v>1220.0</v>
      </c>
      <c r="EL16" s="57">
        <v>0.0</v>
      </c>
      <c r="EM16" s="56">
        <v>0.0</v>
      </c>
      <c r="EN16" s="57">
        <v>0.0</v>
      </c>
      <c r="EO16" s="59">
        <f t="shared" si="38"/>
        <v>37.5</v>
      </c>
      <c r="EP16" s="39">
        <f t="shared" si="22"/>
        <v>432.5</v>
      </c>
      <c r="EQ16" s="56">
        <v>750.0</v>
      </c>
      <c r="ER16" s="57">
        <v>1220.0</v>
      </c>
      <c r="ES16" s="56">
        <v>1220.0</v>
      </c>
      <c r="ET16" s="57">
        <v>0.0</v>
      </c>
      <c r="EU16" s="56">
        <v>0.0</v>
      </c>
      <c r="EV16" s="57">
        <v>0.0</v>
      </c>
      <c r="EW16" s="59">
        <f t="shared" si="39"/>
        <v>37.5</v>
      </c>
      <c r="EX16" s="39">
        <f t="shared" si="23"/>
        <v>432.5</v>
      </c>
      <c r="EY16" s="56">
        <v>750.0</v>
      </c>
      <c r="EZ16" s="57">
        <v>1242.0</v>
      </c>
      <c r="FA16" s="56">
        <v>1242.0</v>
      </c>
      <c r="FB16" s="57">
        <v>0.0</v>
      </c>
      <c r="FC16" s="56"/>
      <c r="FD16" s="65"/>
      <c r="FE16" s="59">
        <f t="shared" si="40"/>
        <v>37.5</v>
      </c>
      <c r="FF16" s="39">
        <f t="shared" si="24"/>
        <v>454.5</v>
      </c>
      <c r="FG16" s="62">
        <v>750.0</v>
      </c>
      <c r="FH16" s="66">
        <v>1242.0</v>
      </c>
      <c r="FI16" s="56"/>
      <c r="FJ16" s="66">
        <v>0.0</v>
      </c>
      <c r="FK16" s="56"/>
      <c r="FL16" s="65"/>
      <c r="FM16" s="63">
        <f t="shared" si="25"/>
        <v>37.5</v>
      </c>
      <c r="FN16" s="39" t="str">
        <f t="shared" si="26"/>
        <v/>
      </c>
      <c r="FO16" s="62">
        <v>750.0</v>
      </c>
      <c r="FP16" s="66">
        <v>1242.0</v>
      </c>
      <c r="FQ16" s="56"/>
      <c r="FR16" s="66">
        <v>0.0</v>
      </c>
      <c r="FS16" s="56"/>
      <c r="FT16" s="65"/>
      <c r="FU16" s="63">
        <f t="shared" si="27"/>
        <v>37.5</v>
      </c>
      <c r="FV16" s="39" t="str">
        <f t="shared" si="28"/>
        <v/>
      </c>
      <c r="FW16" s="62">
        <v>750.0</v>
      </c>
      <c r="FX16" s="66">
        <v>1242.0</v>
      </c>
      <c r="FY16" s="56"/>
      <c r="FZ16" s="66">
        <v>0.0</v>
      </c>
      <c r="GA16" s="56"/>
      <c r="GB16" s="65"/>
      <c r="GC16" s="63">
        <f t="shared" si="29"/>
        <v>37.5</v>
      </c>
      <c r="GD16" s="39" t="str">
        <f t="shared" si="30"/>
        <v/>
      </c>
      <c r="GE16" s="62">
        <v>750.0</v>
      </c>
      <c r="GF16" s="66">
        <v>1242.0</v>
      </c>
      <c r="GG16" s="56"/>
      <c r="GH16" s="66">
        <v>0.0</v>
      </c>
      <c r="GI16" s="56"/>
      <c r="GJ16" s="65"/>
      <c r="GK16" s="63">
        <f t="shared" si="31"/>
        <v>37.5</v>
      </c>
      <c r="GL16" s="39" t="str">
        <f t="shared" si="32"/>
        <v/>
      </c>
      <c r="GM16" s="62">
        <v>750.0</v>
      </c>
      <c r="GN16" s="66">
        <v>1242.0</v>
      </c>
      <c r="GO16" s="56"/>
      <c r="GP16" s="66">
        <v>0.0</v>
      </c>
      <c r="GQ16" s="56"/>
      <c r="GR16" s="65"/>
      <c r="GS16" s="63">
        <f t="shared" si="33"/>
        <v>37.5</v>
      </c>
      <c r="GT16" s="39" t="str">
        <f t="shared" si="34"/>
        <v/>
      </c>
      <c r="GU16" s="60"/>
    </row>
    <row r="17">
      <c r="A17" s="21" t="b">
        <v>0</v>
      </c>
      <c r="B17" s="21" t="s">
        <v>78</v>
      </c>
      <c r="C17" s="53" t="s">
        <v>55</v>
      </c>
      <c r="D17" s="21">
        <v>265003.0</v>
      </c>
      <c r="E17" s="54"/>
      <c r="F17" s="21" t="s">
        <v>79</v>
      </c>
      <c r="G17" s="21" t="s">
        <v>80</v>
      </c>
      <c r="H17" s="21" t="s">
        <v>63</v>
      </c>
      <c r="I17" s="55" t="s">
        <v>59</v>
      </c>
      <c r="J17" s="56">
        <v>900.0</v>
      </c>
      <c r="K17" s="57"/>
      <c r="L17" s="56">
        <v>0.0</v>
      </c>
      <c r="M17" s="57"/>
      <c r="N17" s="56">
        <v>1150.0</v>
      </c>
      <c r="O17" s="57">
        <v>0.0</v>
      </c>
      <c r="P17" s="59"/>
      <c r="Q17" s="39">
        <f t="shared" si="1"/>
        <v>250</v>
      </c>
      <c r="R17" s="56">
        <v>900.0</v>
      </c>
      <c r="S17" s="57"/>
      <c r="T17" s="56">
        <v>0.0</v>
      </c>
      <c r="U17" s="57"/>
      <c r="V17" s="56">
        <v>950.0</v>
      </c>
      <c r="W17" s="57">
        <v>0.0</v>
      </c>
      <c r="X17" s="59"/>
      <c r="Y17" s="39">
        <f t="shared" si="2"/>
        <v>50</v>
      </c>
      <c r="Z17" s="56">
        <v>900.0</v>
      </c>
      <c r="AA17" s="57"/>
      <c r="AB17" s="56">
        <v>0.0</v>
      </c>
      <c r="AC17" s="57"/>
      <c r="AD17" s="56">
        <v>945.0</v>
      </c>
      <c r="AE17" s="57">
        <v>0.0</v>
      </c>
      <c r="AF17" s="59"/>
      <c r="AG17" s="39">
        <f t="shared" si="3"/>
        <v>45</v>
      </c>
      <c r="AH17" s="56">
        <v>900.0</v>
      </c>
      <c r="AI17" s="57"/>
      <c r="AJ17" s="56">
        <v>0.0</v>
      </c>
      <c r="AK17" s="57"/>
      <c r="AL17" s="56">
        <v>400.0</v>
      </c>
      <c r="AM17" s="57">
        <v>0.0</v>
      </c>
      <c r="AN17" s="59"/>
      <c r="AO17" s="39">
        <f t="shared" si="4"/>
        <v>-500</v>
      </c>
      <c r="AP17" s="56">
        <v>900.0</v>
      </c>
      <c r="AQ17" s="57"/>
      <c r="AR17" s="56">
        <v>0.0</v>
      </c>
      <c r="AS17" s="57"/>
      <c r="AT17" s="56">
        <v>1000.0</v>
      </c>
      <c r="AU17" s="57">
        <v>0.0</v>
      </c>
      <c r="AV17" s="59"/>
      <c r="AW17" s="39">
        <f t="shared" si="5"/>
        <v>100</v>
      </c>
      <c r="AX17" s="56">
        <v>900.0</v>
      </c>
      <c r="AY17" s="57"/>
      <c r="AZ17" s="56">
        <v>0.0</v>
      </c>
      <c r="BA17" s="57"/>
      <c r="BB17" s="56">
        <v>300.0</v>
      </c>
      <c r="BC17" s="57">
        <v>0.0</v>
      </c>
      <c r="BD17" s="59"/>
      <c r="BE17" s="39">
        <f t="shared" si="6"/>
        <v>-600</v>
      </c>
      <c r="BF17" s="56">
        <v>900.0</v>
      </c>
      <c r="BG17" s="57"/>
      <c r="BH17" s="56">
        <v>0.0</v>
      </c>
      <c r="BI17" s="57"/>
      <c r="BJ17" s="56">
        <v>1086.5</v>
      </c>
      <c r="BK17" s="57">
        <v>0.0</v>
      </c>
      <c r="BL17" s="59"/>
      <c r="BM17" s="39">
        <f t="shared" si="7"/>
        <v>186.5</v>
      </c>
      <c r="BN17" s="56">
        <v>900.0</v>
      </c>
      <c r="BO17" s="57"/>
      <c r="BP17" s="56">
        <v>0.0</v>
      </c>
      <c r="BQ17" s="57"/>
      <c r="BR17" s="56">
        <v>400.0</v>
      </c>
      <c r="BS17" s="57">
        <v>0.0</v>
      </c>
      <c r="BT17" s="59"/>
      <c r="BU17" s="39">
        <f t="shared" si="8"/>
        <v>-500</v>
      </c>
      <c r="BV17" s="56">
        <v>900.0</v>
      </c>
      <c r="BW17" s="57"/>
      <c r="BX17" s="56">
        <v>0.0</v>
      </c>
      <c r="BY17" s="57"/>
      <c r="BZ17" s="56">
        <v>800.0</v>
      </c>
      <c r="CA17" s="57">
        <v>0.0</v>
      </c>
      <c r="CB17" s="59"/>
      <c r="CC17" s="39">
        <f t="shared" si="10"/>
        <v>-100</v>
      </c>
      <c r="CD17" s="56">
        <v>900.0</v>
      </c>
      <c r="CE17" s="57"/>
      <c r="CF17" s="56">
        <v>0.0</v>
      </c>
      <c r="CG17" s="57"/>
      <c r="CH17" s="56">
        <v>800.0</v>
      </c>
      <c r="CI17" s="57">
        <v>0.0</v>
      </c>
      <c r="CJ17" s="59"/>
      <c r="CK17" s="39">
        <f t="shared" si="12"/>
        <v>-100</v>
      </c>
      <c r="CL17" s="56">
        <v>900.0</v>
      </c>
      <c r="CM17" s="57">
        <v>963.0</v>
      </c>
      <c r="CN17" s="56">
        <v>963.0</v>
      </c>
      <c r="CO17" s="57">
        <v>257.0</v>
      </c>
      <c r="CP17" s="56">
        <v>0.0</v>
      </c>
      <c r="CQ17" s="57">
        <v>0.0</v>
      </c>
      <c r="CR17" s="59">
        <f t="shared" si="61"/>
        <v>45</v>
      </c>
      <c r="CS17" s="39">
        <f t="shared" si="14"/>
        <v>18</v>
      </c>
      <c r="CT17" s="56">
        <v>900.0</v>
      </c>
      <c r="CU17" s="57">
        <v>963.0</v>
      </c>
      <c r="CV17" s="56">
        <v>963.0</v>
      </c>
      <c r="CW17" s="57">
        <v>257.0</v>
      </c>
      <c r="CX17" s="56">
        <v>700.0</v>
      </c>
      <c r="CY17" s="57">
        <v>0.0</v>
      </c>
      <c r="CZ17" s="59">
        <f t="shared" si="62"/>
        <v>45</v>
      </c>
      <c r="DA17" s="39">
        <f t="shared" si="16"/>
        <v>718</v>
      </c>
      <c r="DB17" s="64"/>
      <c r="DC17" s="56">
        <v>900.0</v>
      </c>
      <c r="DD17" s="57">
        <v>963.0</v>
      </c>
      <c r="DE17" s="56">
        <v>963.0</v>
      </c>
      <c r="DF17" s="57">
        <v>257.0</v>
      </c>
      <c r="DG17" s="56">
        <v>1100.0</v>
      </c>
      <c r="DH17" s="57">
        <v>0.0</v>
      </c>
      <c r="DI17" s="59">
        <f t="shared" si="63"/>
        <v>45</v>
      </c>
      <c r="DJ17" s="39">
        <f t="shared" si="18"/>
        <v>1118</v>
      </c>
      <c r="DK17" s="56">
        <v>900.0</v>
      </c>
      <c r="DL17" s="57">
        <v>807.0</v>
      </c>
      <c r="DM17" s="56">
        <v>807.0</v>
      </c>
      <c r="DN17" s="57">
        <v>413.0</v>
      </c>
      <c r="DO17" s="56">
        <v>0.0</v>
      </c>
      <c r="DP17" s="57">
        <v>0.0</v>
      </c>
      <c r="DQ17" s="59">
        <f t="shared" si="64"/>
        <v>45</v>
      </c>
      <c r="DR17" s="39">
        <f t="shared" si="19"/>
        <v>-138</v>
      </c>
      <c r="DS17" s="56">
        <v>900.0</v>
      </c>
      <c r="DT17" s="57">
        <v>807.0</v>
      </c>
      <c r="DU17" s="56">
        <v>807.0</v>
      </c>
      <c r="DV17" s="57">
        <v>413.0</v>
      </c>
      <c r="DW17" s="56">
        <v>0.0</v>
      </c>
      <c r="DX17" s="57">
        <v>0.0</v>
      </c>
      <c r="DY17" s="59">
        <f t="shared" si="65"/>
        <v>45</v>
      </c>
      <c r="DZ17" s="39">
        <f t="shared" si="20"/>
        <v>-138</v>
      </c>
      <c r="EA17" s="56">
        <v>900.0</v>
      </c>
      <c r="EB17" s="57">
        <v>807.0</v>
      </c>
      <c r="EC17" s="56">
        <v>807.0</v>
      </c>
      <c r="ED17" s="57">
        <v>413.0</v>
      </c>
      <c r="EE17" s="56">
        <v>0.0</v>
      </c>
      <c r="EF17" s="57">
        <v>0.0</v>
      </c>
      <c r="EG17" s="59">
        <f t="shared" si="57"/>
        <v>45</v>
      </c>
      <c r="EH17" s="39">
        <f t="shared" si="21"/>
        <v>-138</v>
      </c>
      <c r="EI17" s="56">
        <v>900.0</v>
      </c>
      <c r="EJ17" s="57">
        <v>673.0</v>
      </c>
      <c r="EK17" s="56">
        <v>673.0</v>
      </c>
      <c r="EL17" s="57">
        <v>547.0</v>
      </c>
      <c r="EM17" s="56">
        <v>538.0</v>
      </c>
      <c r="EN17" s="57">
        <v>0.0</v>
      </c>
      <c r="EO17" s="59">
        <f t="shared" si="38"/>
        <v>45</v>
      </c>
      <c r="EP17" s="39">
        <f t="shared" si="22"/>
        <v>266</v>
      </c>
      <c r="EQ17" s="56">
        <v>900.0</v>
      </c>
      <c r="ER17" s="57">
        <v>673.0</v>
      </c>
      <c r="ES17" s="56">
        <v>673.0</v>
      </c>
      <c r="ET17" s="57">
        <v>547.0</v>
      </c>
      <c r="EU17" s="56">
        <v>0.0</v>
      </c>
      <c r="EV17" s="57">
        <v>0.0</v>
      </c>
      <c r="EW17" s="59">
        <f t="shared" si="39"/>
        <v>45</v>
      </c>
      <c r="EX17" s="39">
        <f t="shared" si="23"/>
        <v>-272</v>
      </c>
      <c r="EY17" s="56">
        <v>900.0</v>
      </c>
      <c r="EZ17" s="57">
        <v>695.0</v>
      </c>
      <c r="FA17" s="56">
        <v>695.0</v>
      </c>
      <c r="FB17" s="57">
        <v>547.0</v>
      </c>
      <c r="FC17" s="56"/>
      <c r="FD17" s="65"/>
      <c r="FE17" s="59">
        <f t="shared" si="40"/>
        <v>45</v>
      </c>
      <c r="FF17" s="39">
        <f t="shared" si="24"/>
        <v>-250</v>
      </c>
      <c r="FG17" s="62">
        <v>900.0</v>
      </c>
      <c r="FH17" s="66">
        <v>695.0</v>
      </c>
      <c r="FI17" s="56"/>
      <c r="FJ17" s="66">
        <v>547.0</v>
      </c>
      <c r="FK17" s="56"/>
      <c r="FL17" s="65"/>
      <c r="FM17" s="63">
        <f t="shared" si="25"/>
        <v>45</v>
      </c>
      <c r="FN17" s="39" t="str">
        <f t="shared" si="26"/>
        <v/>
      </c>
      <c r="FO17" s="62">
        <v>900.0</v>
      </c>
      <c r="FP17" s="66">
        <v>695.0</v>
      </c>
      <c r="FQ17" s="56"/>
      <c r="FR17" s="66">
        <v>547.0</v>
      </c>
      <c r="FS17" s="56"/>
      <c r="FT17" s="65"/>
      <c r="FU17" s="63">
        <f t="shared" si="27"/>
        <v>45</v>
      </c>
      <c r="FV17" s="39" t="str">
        <f t="shared" si="28"/>
        <v/>
      </c>
      <c r="FW17" s="62">
        <v>900.0</v>
      </c>
      <c r="FX17" s="66">
        <v>695.0</v>
      </c>
      <c r="FY17" s="56"/>
      <c r="FZ17" s="66">
        <v>547.0</v>
      </c>
      <c r="GA17" s="56"/>
      <c r="GB17" s="65"/>
      <c r="GC17" s="63">
        <f t="shared" si="29"/>
        <v>45</v>
      </c>
      <c r="GD17" s="39" t="str">
        <f t="shared" si="30"/>
        <v/>
      </c>
      <c r="GE17" s="62">
        <v>900.0</v>
      </c>
      <c r="GF17" s="66">
        <v>695.0</v>
      </c>
      <c r="GG17" s="56"/>
      <c r="GH17" s="66">
        <v>547.0</v>
      </c>
      <c r="GI17" s="56"/>
      <c r="GJ17" s="65"/>
      <c r="GK17" s="63">
        <f t="shared" si="31"/>
        <v>45</v>
      </c>
      <c r="GL17" s="39" t="str">
        <f t="shared" si="32"/>
        <v/>
      </c>
      <c r="GM17" s="62">
        <v>900.0</v>
      </c>
      <c r="GN17" s="66">
        <v>695.0</v>
      </c>
      <c r="GO17" s="56"/>
      <c r="GP17" s="66">
        <v>547.0</v>
      </c>
      <c r="GQ17" s="56"/>
      <c r="GR17" s="65"/>
      <c r="GS17" s="63">
        <f t="shared" si="33"/>
        <v>45</v>
      </c>
      <c r="GT17" s="39" t="str">
        <f t="shared" si="34"/>
        <v/>
      </c>
      <c r="GU17" s="60"/>
    </row>
    <row r="18">
      <c r="A18" s="21" t="b">
        <v>0</v>
      </c>
      <c r="B18" s="21" t="s">
        <v>81</v>
      </c>
      <c r="C18" s="53" t="s">
        <v>55</v>
      </c>
      <c r="D18" s="21">
        <v>265003.0</v>
      </c>
      <c r="E18" s="54"/>
      <c r="F18" s="21" t="s">
        <v>79</v>
      </c>
      <c r="G18" s="21" t="s">
        <v>80</v>
      </c>
      <c r="H18" s="21" t="s">
        <v>63</v>
      </c>
      <c r="I18" s="55" t="s">
        <v>59</v>
      </c>
      <c r="J18" s="56"/>
      <c r="K18" s="57"/>
      <c r="L18" s="56"/>
      <c r="M18" s="57"/>
      <c r="N18" s="56"/>
      <c r="O18" s="65"/>
      <c r="P18" s="59" t="str">
        <f>IF(J18="", "", IF(J18&lt;1185, J18*0.05, 1185*0.05))</f>
        <v/>
      </c>
      <c r="Q18" s="39" t="str">
        <f t="shared" si="1"/>
        <v/>
      </c>
      <c r="R18" s="56"/>
      <c r="S18" s="57"/>
      <c r="T18" s="56"/>
      <c r="U18" s="57"/>
      <c r="V18" s="56"/>
      <c r="W18" s="65"/>
      <c r="X18" s="59" t="str">
        <f>IF(R18="", "", IF(R18&lt;1185, R18*0.05, 1185*0.05))</f>
        <v/>
      </c>
      <c r="Y18" s="39" t="str">
        <f t="shared" si="2"/>
        <v/>
      </c>
      <c r="Z18" s="56"/>
      <c r="AA18" s="57"/>
      <c r="AB18" s="56"/>
      <c r="AC18" s="57"/>
      <c r="AD18" s="56"/>
      <c r="AE18" s="65"/>
      <c r="AF18" s="59" t="str">
        <f>IF(Z18="", "", IF(Z18&lt;1185, Z18*0.05, 1185*0.05))</f>
        <v/>
      </c>
      <c r="AG18" s="39" t="str">
        <f t="shared" si="3"/>
        <v/>
      </c>
      <c r="AH18" s="56"/>
      <c r="AI18" s="57"/>
      <c r="AJ18" s="56"/>
      <c r="AK18" s="57"/>
      <c r="AL18" s="56"/>
      <c r="AM18" s="65"/>
      <c r="AN18" s="59" t="str">
        <f>IF(AH18="", "", IF(AH18&lt;1185, AH18*0.05, 1185*0.05))</f>
        <v/>
      </c>
      <c r="AO18" s="39" t="str">
        <f t="shared" si="4"/>
        <v/>
      </c>
      <c r="AP18" s="56"/>
      <c r="AQ18" s="57"/>
      <c r="AR18" s="56"/>
      <c r="AS18" s="57"/>
      <c r="AT18" s="56"/>
      <c r="AU18" s="65"/>
      <c r="AV18" s="59" t="str">
        <f>IF(AP18="", "", IF(AP18&lt;1185, AP18*0.05, 1185*0.05))</f>
        <v/>
      </c>
      <c r="AW18" s="39" t="str">
        <f t="shared" si="5"/>
        <v/>
      </c>
      <c r="AX18" s="56"/>
      <c r="AY18" s="57"/>
      <c r="AZ18" s="56"/>
      <c r="BA18" s="57"/>
      <c r="BB18" s="56"/>
      <c r="BC18" s="65"/>
      <c r="BD18" s="59" t="str">
        <f>IF(AX18="", "", IF(AX18&lt;1185, AX18*0.05, 1185*0.05))</f>
        <v/>
      </c>
      <c r="BE18" s="39" t="str">
        <f t="shared" si="6"/>
        <v/>
      </c>
      <c r="BF18" s="56">
        <v>900.0</v>
      </c>
      <c r="BG18" s="57"/>
      <c r="BH18" s="56">
        <v>0.0</v>
      </c>
      <c r="BI18" s="57"/>
      <c r="BJ18" s="56">
        <v>0.0</v>
      </c>
      <c r="BK18" s="57">
        <v>0.0</v>
      </c>
      <c r="BL18" s="59"/>
      <c r="BM18" s="39">
        <f t="shared" si="7"/>
        <v>-900</v>
      </c>
      <c r="BN18" s="56">
        <v>900.0</v>
      </c>
      <c r="BO18" s="57">
        <v>1220.0</v>
      </c>
      <c r="BP18" s="56">
        <v>0.0</v>
      </c>
      <c r="BQ18" s="57">
        <v>0.0</v>
      </c>
      <c r="BR18" s="56">
        <v>0.0</v>
      </c>
      <c r="BS18" s="57">
        <v>0.0</v>
      </c>
      <c r="BT18" s="59">
        <v>0.0</v>
      </c>
      <c r="BU18" s="39">
        <f t="shared" si="8"/>
        <v>-900</v>
      </c>
      <c r="BV18" s="56">
        <v>900.0</v>
      </c>
      <c r="BW18" s="57">
        <v>402.0</v>
      </c>
      <c r="BX18" s="56">
        <f>1220+402</f>
        <v>1622</v>
      </c>
      <c r="BY18" s="57">
        <v>818.0</v>
      </c>
      <c r="BZ18" s="56">
        <v>2119.5</v>
      </c>
      <c r="CA18" s="57">
        <v>0.0</v>
      </c>
      <c r="CB18" s="59">
        <v>90.0</v>
      </c>
      <c r="CC18" s="39">
        <f t="shared" si="10"/>
        <v>2751.5</v>
      </c>
      <c r="CD18" s="56">
        <v>900.0</v>
      </c>
      <c r="CE18" s="57">
        <v>938.0</v>
      </c>
      <c r="CF18" s="56">
        <f>402</f>
        <v>402</v>
      </c>
      <c r="CG18" s="57">
        <v>282.0</v>
      </c>
      <c r="CH18" s="56">
        <v>912.5</v>
      </c>
      <c r="CI18" s="57">
        <v>0.0</v>
      </c>
      <c r="CJ18" s="59">
        <f>IF(CD18="", "", IF(CD18&lt;1220, CD18*0.05, 1220*0.05))</f>
        <v>45</v>
      </c>
      <c r="CK18" s="39">
        <f t="shared" si="12"/>
        <v>369.5</v>
      </c>
      <c r="CL18" s="56">
        <v>900.0</v>
      </c>
      <c r="CM18" s="57">
        <v>938.0</v>
      </c>
      <c r="CN18" s="56">
        <f>402+536+536+536</f>
        <v>2010</v>
      </c>
      <c r="CO18" s="57">
        <v>282.0</v>
      </c>
      <c r="CP18" s="56">
        <v>0.0</v>
      </c>
      <c r="CQ18" s="57">
        <v>0.0</v>
      </c>
      <c r="CR18" s="59">
        <f t="shared" si="61"/>
        <v>45</v>
      </c>
      <c r="CS18" s="39">
        <f t="shared" si="14"/>
        <v>1065</v>
      </c>
      <c r="CT18" s="56">
        <v>900.0</v>
      </c>
      <c r="CU18" s="57">
        <v>938.0</v>
      </c>
      <c r="CV18" s="56">
        <f>402</f>
        <v>402</v>
      </c>
      <c r="CW18" s="57">
        <v>282.0</v>
      </c>
      <c r="CX18" s="56">
        <v>0.0</v>
      </c>
      <c r="CY18" s="57">
        <v>0.0</v>
      </c>
      <c r="CZ18" s="59">
        <f t="shared" si="62"/>
        <v>45</v>
      </c>
      <c r="DA18" s="39">
        <f t="shared" si="16"/>
        <v>-543</v>
      </c>
      <c r="DB18" s="64"/>
      <c r="DC18" s="56">
        <v>900.0</v>
      </c>
      <c r="DD18" s="57">
        <v>947.0</v>
      </c>
      <c r="DE18" s="56">
        <v>947.0</v>
      </c>
      <c r="DF18" s="57">
        <v>273.0</v>
      </c>
      <c r="DG18" s="56">
        <v>0.0</v>
      </c>
      <c r="DH18" s="57">
        <v>0.0</v>
      </c>
      <c r="DI18" s="59">
        <f t="shared" si="63"/>
        <v>45</v>
      </c>
      <c r="DJ18" s="39">
        <f t="shared" si="18"/>
        <v>2</v>
      </c>
      <c r="DK18" s="56">
        <v>900.0</v>
      </c>
      <c r="DL18" s="57">
        <v>947.0</v>
      </c>
      <c r="DM18" s="56">
        <v>947.0</v>
      </c>
      <c r="DN18" s="57">
        <v>273.0</v>
      </c>
      <c r="DO18" s="56">
        <v>0.0</v>
      </c>
      <c r="DP18" s="57">
        <v>0.0</v>
      </c>
      <c r="DQ18" s="59">
        <f t="shared" si="64"/>
        <v>45</v>
      </c>
      <c r="DR18" s="39">
        <f t="shared" si="19"/>
        <v>2</v>
      </c>
      <c r="DS18" s="56">
        <v>900.0</v>
      </c>
      <c r="DT18" s="57">
        <v>947.0</v>
      </c>
      <c r="DU18" s="56">
        <v>947.0</v>
      </c>
      <c r="DV18" s="57">
        <v>273.0</v>
      </c>
      <c r="DW18" s="56">
        <v>0.0</v>
      </c>
      <c r="DX18" s="57">
        <v>0.0</v>
      </c>
      <c r="DY18" s="59">
        <f t="shared" si="65"/>
        <v>45</v>
      </c>
      <c r="DZ18" s="39">
        <f t="shared" si="20"/>
        <v>2</v>
      </c>
      <c r="EA18" s="56">
        <v>900.0</v>
      </c>
      <c r="EB18" s="57">
        <v>947.0</v>
      </c>
      <c r="EC18" s="56">
        <v>947.0</v>
      </c>
      <c r="ED18" s="57">
        <v>273.0</v>
      </c>
      <c r="EE18" s="56">
        <v>0.0</v>
      </c>
      <c r="EF18" s="57">
        <v>0.0</v>
      </c>
      <c r="EG18" s="59">
        <f t="shared" si="57"/>
        <v>45</v>
      </c>
      <c r="EH18" s="39">
        <f t="shared" si="21"/>
        <v>2</v>
      </c>
      <c r="EI18" s="56">
        <v>900.0</v>
      </c>
      <c r="EJ18" s="57">
        <v>893.0</v>
      </c>
      <c r="EK18" s="56">
        <v>893.0</v>
      </c>
      <c r="EL18" s="57">
        <v>327.0</v>
      </c>
      <c r="EM18" s="56">
        <v>0.0</v>
      </c>
      <c r="EN18" s="57">
        <v>0.0</v>
      </c>
      <c r="EO18" s="59">
        <f t="shared" si="38"/>
        <v>45</v>
      </c>
      <c r="EP18" s="39">
        <f t="shared" si="22"/>
        <v>-52</v>
      </c>
      <c r="EQ18" s="56">
        <v>900.0</v>
      </c>
      <c r="ER18" s="57">
        <v>893.0</v>
      </c>
      <c r="ES18" s="56">
        <v>893.0</v>
      </c>
      <c r="ET18" s="57">
        <v>327.0</v>
      </c>
      <c r="EU18" s="56">
        <v>0.0</v>
      </c>
      <c r="EV18" s="57">
        <v>0.0</v>
      </c>
      <c r="EW18" s="59">
        <f t="shared" si="39"/>
        <v>45</v>
      </c>
      <c r="EX18" s="39">
        <f t="shared" si="23"/>
        <v>-52</v>
      </c>
      <c r="EY18" s="56">
        <v>900.0</v>
      </c>
      <c r="EZ18" s="57">
        <v>915.0</v>
      </c>
      <c r="FA18" s="56">
        <v>915.0</v>
      </c>
      <c r="FB18" s="57">
        <v>327.0</v>
      </c>
      <c r="FC18" s="56"/>
      <c r="FD18" s="65"/>
      <c r="FE18" s="59">
        <f t="shared" si="40"/>
        <v>45</v>
      </c>
      <c r="FF18" s="39">
        <f t="shared" si="24"/>
        <v>-30</v>
      </c>
      <c r="FG18" s="62">
        <v>900.0</v>
      </c>
      <c r="FH18" s="66">
        <v>915.0</v>
      </c>
      <c r="FI18" s="56"/>
      <c r="FJ18" s="66">
        <v>327.0</v>
      </c>
      <c r="FK18" s="56"/>
      <c r="FL18" s="65"/>
      <c r="FM18" s="63">
        <f t="shared" si="25"/>
        <v>45</v>
      </c>
      <c r="FN18" s="39" t="str">
        <f t="shared" si="26"/>
        <v/>
      </c>
      <c r="FO18" s="62">
        <v>900.0</v>
      </c>
      <c r="FP18" s="66">
        <v>915.0</v>
      </c>
      <c r="FQ18" s="56"/>
      <c r="FR18" s="66">
        <v>327.0</v>
      </c>
      <c r="FS18" s="56"/>
      <c r="FT18" s="65"/>
      <c r="FU18" s="63">
        <f t="shared" si="27"/>
        <v>45</v>
      </c>
      <c r="FV18" s="39" t="str">
        <f t="shared" si="28"/>
        <v/>
      </c>
      <c r="FW18" s="62">
        <v>900.0</v>
      </c>
      <c r="FX18" s="66">
        <v>915.0</v>
      </c>
      <c r="FY18" s="56"/>
      <c r="FZ18" s="66">
        <v>327.0</v>
      </c>
      <c r="GA18" s="56"/>
      <c r="GB18" s="65"/>
      <c r="GC18" s="63">
        <f t="shared" si="29"/>
        <v>45</v>
      </c>
      <c r="GD18" s="39" t="str">
        <f t="shared" si="30"/>
        <v/>
      </c>
      <c r="GE18" s="62">
        <v>900.0</v>
      </c>
      <c r="GF18" s="66">
        <v>915.0</v>
      </c>
      <c r="GG18" s="56"/>
      <c r="GH18" s="66">
        <v>327.0</v>
      </c>
      <c r="GI18" s="56"/>
      <c r="GJ18" s="65"/>
      <c r="GK18" s="63">
        <f t="shared" si="31"/>
        <v>45</v>
      </c>
      <c r="GL18" s="39" t="str">
        <f t="shared" si="32"/>
        <v/>
      </c>
      <c r="GM18" s="62">
        <v>900.0</v>
      </c>
      <c r="GN18" s="66">
        <v>915.0</v>
      </c>
      <c r="GO18" s="56"/>
      <c r="GP18" s="66">
        <v>327.0</v>
      </c>
      <c r="GQ18" s="56"/>
      <c r="GR18" s="65"/>
      <c r="GS18" s="63">
        <f t="shared" si="33"/>
        <v>45</v>
      </c>
      <c r="GT18" s="39" t="str">
        <f t="shared" si="34"/>
        <v/>
      </c>
      <c r="GU18" s="60"/>
    </row>
    <row r="19">
      <c r="A19" s="21" t="b">
        <v>0</v>
      </c>
      <c r="B19" s="21" t="s">
        <v>82</v>
      </c>
      <c r="C19" s="53" t="s">
        <v>55</v>
      </c>
      <c r="D19" s="21">
        <v>261063.0</v>
      </c>
      <c r="E19" s="67"/>
      <c r="F19" s="21" t="s">
        <v>74</v>
      </c>
      <c r="G19" s="21" t="s">
        <v>75</v>
      </c>
      <c r="H19" s="21" t="s">
        <v>63</v>
      </c>
      <c r="I19" s="55" t="s">
        <v>59</v>
      </c>
      <c r="J19" s="56">
        <v>700.0</v>
      </c>
      <c r="K19" s="57"/>
      <c r="L19" s="56">
        <v>0.0</v>
      </c>
      <c r="M19" s="57"/>
      <c r="N19" s="56">
        <v>630.0</v>
      </c>
      <c r="O19" s="57">
        <v>0.0</v>
      </c>
      <c r="P19" s="59"/>
      <c r="Q19" s="39">
        <f t="shared" si="1"/>
        <v>-70</v>
      </c>
      <c r="R19" s="56">
        <v>700.0</v>
      </c>
      <c r="S19" s="57"/>
      <c r="T19" s="56">
        <v>0.0</v>
      </c>
      <c r="U19" s="57"/>
      <c r="V19" s="56">
        <v>649.0</v>
      </c>
      <c r="W19" s="57">
        <v>0.0</v>
      </c>
      <c r="X19" s="59"/>
      <c r="Y19" s="39">
        <f t="shared" si="2"/>
        <v>-51</v>
      </c>
      <c r="Z19" s="56">
        <v>700.0</v>
      </c>
      <c r="AA19" s="57"/>
      <c r="AB19" s="56">
        <v>0.0</v>
      </c>
      <c r="AC19" s="57"/>
      <c r="AD19" s="56">
        <v>600.0</v>
      </c>
      <c r="AE19" s="57">
        <v>0.0</v>
      </c>
      <c r="AF19" s="59"/>
      <c r="AG19" s="39">
        <f t="shared" si="3"/>
        <v>-100</v>
      </c>
      <c r="AH19" s="56">
        <v>700.0</v>
      </c>
      <c r="AI19" s="57"/>
      <c r="AJ19" s="56">
        <v>0.0</v>
      </c>
      <c r="AK19" s="57"/>
      <c r="AL19" s="56">
        <f>125+680</f>
        <v>805</v>
      </c>
      <c r="AM19" s="57">
        <v>0.0</v>
      </c>
      <c r="AN19" s="59"/>
      <c r="AO19" s="39">
        <f t="shared" si="4"/>
        <v>105</v>
      </c>
      <c r="AP19" s="56">
        <v>700.0</v>
      </c>
      <c r="AQ19" s="57"/>
      <c r="AR19" s="56">
        <v>0.0</v>
      </c>
      <c r="AS19" s="57"/>
      <c r="AT19" s="56">
        <v>600.0</v>
      </c>
      <c r="AU19" s="57">
        <v>0.0</v>
      </c>
      <c r="AV19" s="59"/>
      <c r="AW19" s="39">
        <f t="shared" si="5"/>
        <v>-100</v>
      </c>
      <c r="AX19" s="56">
        <v>700.0</v>
      </c>
      <c r="AY19" s="57"/>
      <c r="AZ19" s="56">
        <v>0.0</v>
      </c>
      <c r="BA19" s="57"/>
      <c r="BB19" s="56">
        <v>500.0</v>
      </c>
      <c r="BC19" s="57">
        <v>0.0</v>
      </c>
      <c r="BD19" s="59"/>
      <c r="BE19" s="39">
        <f t="shared" si="6"/>
        <v>-200</v>
      </c>
      <c r="BF19" s="56">
        <v>700.0</v>
      </c>
      <c r="BG19" s="57"/>
      <c r="BH19" s="56">
        <v>0.0</v>
      </c>
      <c r="BI19" s="57"/>
      <c r="BJ19" s="56">
        <v>0.0</v>
      </c>
      <c r="BK19" s="57">
        <v>0.0</v>
      </c>
      <c r="BL19" s="59"/>
      <c r="BM19" s="39">
        <f t="shared" si="7"/>
        <v>-700</v>
      </c>
      <c r="BN19" s="56">
        <v>700.0</v>
      </c>
      <c r="BO19" s="57"/>
      <c r="BP19" s="56">
        <v>0.0</v>
      </c>
      <c r="BQ19" s="57"/>
      <c r="BR19" s="56">
        <v>1000.0</v>
      </c>
      <c r="BS19" s="57">
        <v>0.0</v>
      </c>
      <c r="BT19" s="59"/>
      <c r="BU19" s="39">
        <f t="shared" si="8"/>
        <v>300</v>
      </c>
      <c r="BV19" s="56">
        <v>700.0</v>
      </c>
      <c r="BW19" s="57"/>
      <c r="BX19" s="56">
        <v>0.0</v>
      </c>
      <c r="BY19" s="57"/>
      <c r="BZ19" s="56">
        <v>420.0</v>
      </c>
      <c r="CA19" s="57">
        <v>0.0</v>
      </c>
      <c r="CB19" s="59"/>
      <c r="CC19" s="39">
        <f t="shared" si="10"/>
        <v>-280</v>
      </c>
      <c r="CD19" s="56">
        <v>700.0</v>
      </c>
      <c r="CE19" s="57"/>
      <c r="CF19" s="56">
        <v>0.0</v>
      </c>
      <c r="CG19" s="57"/>
      <c r="CH19" s="56">
        <v>0.0</v>
      </c>
      <c r="CI19" s="57">
        <v>0.0</v>
      </c>
      <c r="CJ19" s="59"/>
      <c r="CK19" s="39">
        <f t="shared" si="12"/>
        <v>-700</v>
      </c>
      <c r="CL19" s="56">
        <v>700.0</v>
      </c>
      <c r="CM19" s="57"/>
      <c r="CN19" s="56">
        <v>0.0</v>
      </c>
      <c r="CO19" s="57"/>
      <c r="CP19" s="56">
        <v>700.0</v>
      </c>
      <c r="CQ19" s="57">
        <v>0.0</v>
      </c>
      <c r="CR19" s="59"/>
      <c r="CS19" s="39">
        <f t="shared" si="14"/>
        <v>0</v>
      </c>
      <c r="CT19" s="56">
        <v>700.0</v>
      </c>
      <c r="CU19" s="57"/>
      <c r="CV19" s="56">
        <v>0.0</v>
      </c>
      <c r="CW19" s="57"/>
      <c r="CX19" s="56">
        <v>700.0</v>
      </c>
      <c r="CY19" s="57">
        <v>0.0</v>
      </c>
      <c r="CZ19" s="59"/>
      <c r="DA19" s="39">
        <f t="shared" si="16"/>
        <v>0</v>
      </c>
      <c r="DB19" s="64"/>
      <c r="DC19" s="56">
        <v>700.0</v>
      </c>
      <c r="DD19" s="57"/>
      <c r="DE19" s="56">
        <v>0.0</v>
      </c>
      <c r="DF19" s="57"/>
      <c r="DG19" s="56">
        <v>700.0</v>
      </c>
      <c r="DH19" s="57">
        <v>0.0</v>
      </c>
      <c r="DI19" s="59"/>
      <c r="DJ19" s="39">
        <f t="shared" si="18"/>
        <v>0</v>
      </c>
      <c r="DK19" s="56">
        <v>700.0</v>
      </c>
      <c r="DL19" s="57"/>
      <c r="DM19" s="56">
        <v>0.0</v>
      </c>
      <c r="DN19" s="57"/>
      <c r="DO19" s="56">
        <v>712.5</v>
      </c>
      <c r="DP19" s="57">
        <v>0.0</v>
      </c>
      <c r="DQ19" s="59"/>
      <c r="DR19" s="39">
        <f t="shared" si="19"/>
        <v>12.5</v>
      </c>
      <c r="DS19" s="56">
        <v>700.0</v>
      </c>
      <c r="DT19" s="57"/>
      <c r="DU19" s="56">
        <v>0.0</v>
      </c>
      <c r="DV19" s="57"/>
      <c r="DW19" s="56">
        <v>600.0</v>
      </c>
      <c r="DX19" s="57">
        <v>0.0</v>
      </c>
      <c r="DY19" s="59"/>
      <c r="DZ19" s="39">
        <f t="shared" si="20"/>
        <v>-100</v>
      </c>
      <c r="EA19" s="56">
        <v>700.0</v>
      </c>
      <c r="EB19" s="57">
        <v>765.0</v>
      </c>
      <c r="EC19" s="56">
        <v>0.0</v>
      </c>
      <c r="ED19" s="57">
        <v>455.0</v>
      </c>
      <c r="EE19" s="56">
        <v>500.0</v>
      </c>
      <c r="EF19" s="57">
        <v>0.0</v>
      </c>
      <c r="EG19" s="59">
        <v>0.0</v>
      </c>
      <c r="EH19" s="39">
        <f t="shared" si="21"/>
        <v>-200</v>
      </c>
      <c r="EI19" s="56">
        <v>700.0</v>
      </c>
      <c r="EJ19" s="57">
        <v>765.0</v>
      </c>
      <c r="EK19" s="56">
        <v>0.0</v>
      </c>
      <c r="EL19" s="57">
        <v>455.0</v>
      </c>
      <c r="EM19" s="56">
        <v>0.0</v>
      </c>
      <c r="EN19" s="57">
        <v>0.0</v>
      </c>
      <c r="EO19" s="59">
        <v>0.0</v>
      </c>
      <c r="EP19" s="39">
        <f t="shared" si="22"/>
        <v>-700</v>
      </c>
      <c r="EQ19" s="56">
        <v>700.0</v>
      </c>
      <c r="ER19" s="57">
        <v>765.0</v>
      </c>
      <c r="ES19" s="56">
        <f>765+765+765</f>
        <v>2295</v>
      </c>
      <c r="ET19" s="57">
        <v>455.0</v>
      </c>
      <c r="EU19" s="56">
        <v>700.0</v>
      </c>
      <c r="EV19" s="57">
        <v>0.0</v>
      </c>
      <c r="EW19" s="59">
        <v>105.0</v>
      </c>
      <c r="EX19" s="39">
        <f t="shared" si="23"/>
        <v>2190</v>
      </c>
      <c r="EY19" s="56">
        <v>700.0</v>
      </c>
      <c r="EZ19" s="57">
        <v>787.0</v>
      </c>
      <c r="FA19" s="56">
        <v>787.0</v>
      </c>
      <c r="FB19" s="57">
        <v>455.0</v>
      </c>
      <c r="FC19" s="56"/>
      <c r="FD19" s="65"/>
      <c r="FE19" s="59">
        <f t="shared" si="40"/>
        <v>35</v>
      </c>
      <c r="FF19" s="39">
        <f t="shared" si="24"/>
        <v>52</v>
      </c>
      <c r="FG19" s="62">
        <v>700.0</v>
      </c>
      <c r="FH19" s="66">
        <v>787.0</v>
      </c>
      <c r="FI19" s="56"/>
      <c r="FJ19" s="66">
        <v>455.0</v>
      </c>
      <c r="FK19" s="56"/>
      <c r="FL19" s="65"/>
      <c r="FM19" s="63">
        <f t="shared" si="25"/>
        <v>35</v>
      </c>
      <c r="FN19" s="39" t="str">
        <f t="shared" si="26"/>
        <v/>
      </c>
      <c r="FO19" s="62">
        <v>700.0</v>
      </c>
      <c r="FP19" s="66">
        <v>787.0</v>
      </c>
      <c r="FQ19" s="56"/>
      <c r="FR19" s="66">
        <v>455.0</v>
      </c>
      <c r="FS19" s="56"/>
      <c r="FT19" s="65"/>
      <c r="FU19" s="63">
        <f t="shared" si="27"/>
        <v>35</v>
      </c>
      <c r="FV19" s="39" t="str">
        <f t="shared" si="28"/>
        <v/>
      </c>
      <c r="FW19" s="62">
        <v>700.0</v>
      </c>
      <c r="FX19" s="66">
        <v>787.0</v>
      </c>
      <c r="FY19" s="56"/>
      <c r="FZ19" s="66">
        <v>455.0</v>
      </c>
      <c r="GA19" s="56"/>
      <c r="GB19" s="65"/>
      <c r="GC19" s="63">
        <f t="shared" si="29"/>
        <v>35</v>
      </c>
      <c r="GD19" s="39" t="str">
        <f t="shared" si="30"/>
        <v/>
      </c>
      <c r="GE19" s="62">
        <v>700.0</v>
      </c>
      <c r="GF19" s="66">
        <v>787.0</v>
      </c>
      <c r="GG19" s="56"/>
      <c r="GH19" s="66">
        <v>455.0</v>
      </c>
      <c r="GI19" s="56"/>
      <c r="GJ19" s="65"/>
      <c r="GK19" s="63">
        <f t="shared" si="31"/>
        <v>35</v>
      </c>
      <c r="GL19" s="39" t="str">
        <f t="shared" si="32"/>
        <v/>
      </c>
      <c r="GM19" s="62">
        <v>700.0</v>
      </c>
      <c r="GN19" s="66">
        <v>787.0</v>
      </c>
      <c r="GO19" s="56"/>
      <c r="GP19" s="66">
        <v>455.0</v>
      </c>
      <c r="GQ19" s="56"/>
      <c r="GR19" s="65"/>
      <c r="GS19" s="63">
        <f t="shared" si="33"/>
        <v>35</v>
      </c>
      <c r="GT19" s="39" t="str">
        <f t="shared" si="34"/>
        <v/>
      </c>
      <c r="GU19" s="60"/>
    </row>
    <row r="20">
      <c r="A20" s="21" t="b">
        <v>0</v>
      </c>
      <c r="B20" s="21" t="s">
        <v>83</v>
      </c>
      <c r="C20" s="53" t="s">
        <v>55</v>
      </c>
      <c r="D20" s="21">
        <v>261064.0</v>
      </c>
      <c r="E20" s="67"/>
      <c r="F20" s="21" t="s">
        <v>77</v>
      </c>
      <c r="G20" s="68"/>
      <c r="H20" s="21" t="s">
        <v>63</v>
      </c>
      <c r="I20" s="55" t="s">
        <v>59</v>
      </c>
      <c r="J20" s="56"/>
      <c r="K20" s="57"/>
      <c r="L20" s="56"/>
      <c r="M20" s="57"/>
      <c r="N20" s="56"/>
      <c r="O20" s="65"/>
      <c r="P20" s="59" t="str">
        <f t="shared" ref="P20:P21" si="66">IF(J20="", "", IF(J20&lt;1185, J20*0.05, 1185*0.05))</f>
        <v/>
      </c>
      <c r="Q20" s="39" t="str">
        <f t="shared" si="1"/>
        <v/>
      </c>
      <c r="R20" s="56"/>
      <c r="S20" s="57"/>
      <c r="T20" s="56"/>
      <c r="U20" s="57"/>
      <c r="V20" s="56"/>
      <c r="W20" s="65"/>
      <c r="X20" s="59" t="str">
        <f t="shared" ref="X20:X21" si="67">IF(R20="", "", IF(R20&lt;1185, R20*0.05, 1185*0.05))</f>
        <v/>
      </c>
      <c r="Y20" s="39" t="str">
        <f t="shared" si="2"/>
        <v/>
      </c>
      <c r="Z20" s="56"/>
      <c r="AA20" s="57"/>
      <c r="AB20" s="56"/>
      <c r="AC20" s="57"/>
      <c r="AD20" s="56"/>
      <c r="AE20" s="65"/>
      <c r="AF20" s="59" t="str">
        <f t="shared" ref="AF20:AF21" si="68">IF(Z20="", "", IF(Z20&lt;1185, Z20*0.05, 1185*0.05))</f>
        <v/>
      </c>
      <c r="AG20" s="39" t="str">
        <f t="shared" si="3"/>
        <v/>
      </c>
      <c r="AH20" s="56"/>
      <c r="AI20" s="57"/>
      <c r="AJ20" s="56"/>
      <c r="AK20" s="57"/>
      <c r="AL20" s="56"/>
      <c r="AM20" s="65"/>
      <c r="AN20" s="59" t="str">
        <f t="shared" ref="AN20:AN21" si="69">IF(AH20="", "", IF(AH20&lt;1185, AH20*0.05, 1185*0.05))</f>
        <v/>
      </c>
      <c r="AO20" s="39" t="str">
        <f t="shared" si="4"/>
        <v/>
      </c>
      <c r="AP20" s="56"/>
      <c r="AQ20" s="57"/>
      <c r="AR20" s="56"/>
      <c r="AS20" s="57"/>
      <c r="AT20" s="56"/>
      <c r="AU20" s="65"/>
      <c r="AV20" s="59" t="str">
        <f t="shared" ref="AV20:AV21" si="70">IF(AP20="", "", IF(AP20&lt;1185, AP20*0.05, 1185*0.05))</f>
        <v/>
      </c>
      <c r="AW20" s="39" t="str">
        <f t="shared" si="5"/>
        <v/>
      </c>
      <c r="AX20" s="56"/>
      <c r="AY20" s="57"/>
      <c r="AZ20" s="56"/>
      <c r="BA20" s="57"/>
      <c r="BB20" s="56"/>
      <c r="BC20" s="65"/>
      <c r="BD20" s="59" t="str">
        <f t="shared" ref="BD20:BD21" si="71">IF(AX20="", "", IF(AX20&lt;1185, AX20*0.05, 1185*0.05))</f>
        <v/>
      </c>
      <c r="BE20" s="39" t="str">
        <f t="shared" si="6"/>
        <v/>
      </c>
      <c r="BF20" s="56"/>
      <c r="BG20" s="57"/>
      <c r="BH20" s="56"/>
      <c r="BI20" s="57"/>
      <c r="BJ20" s="56"/>
      <c r="BK20" s="65"/>
      <c r="BL20" s="59" t="str">
        <f t="shared" ref="BL20:BL21" si="72">IF(BF20="", "", IF(BF20&lt;1220, BF20*0.05, 1220*0.05))</f>
        <v/>
      </c>
      <c r="BM20" s="39" t="str">
        <f t="shared" si="7"/>
        <v/>
      </c>
      <c r="BN20" s="56"/>
      <c r="BO20" s="57"/>
      <c r="BP20" s="56"/>
      <c r="BQ20" s="57"/>
      <c r="BR20" s="56"/>
      <c r="BS20" s="65"/>
      <c r="BT20" s="59" t="str">
        <f t="shared" ref="BT20:BT21" si="73">IF(BN20="", "", IF(BN20&lt;1220, BN20*0.05, 1220*0.05))</f>
        <v/>
      </c>
      <c r="BU20" s="39" t="str">
        <f t="shared" si="8"/>
        <v/>
      </c>
      <c r="BV20" s="56"/>
      <c r="BW20" s="57"/>
      <c r="BX20" s="56"/>
      <c r="BY20" s="57"/>
      <c r="BZ20" s="56"/>
      <c r="CA20" s="65"/>
      <c r="CB20" s="59" t="str">
        <f t="shared" ref="CB20:CB21" si="74">IF(BV20="", "", IF(BV20&lt;1220, BV20*0.05, 1220*0.05))</f>
        <v/>
      </c>
      <c r="CC20" s="39" t="str">
        <f t="shared" si="10"/>
        <v/>
      </c>
      <c r="CD20" s="56"/>
      <c r="CE20" s="57"/>
      <c r="CF20" s="56"/>
      <c r="CG20" s="57"/>
      <c r="CH20" s="56"/>
      <c r="CI20" s="65"/>
      <c r="CJ20" s="59" t="str">
        <f t="shared" ref="CJ20:CJ21" si="75">IF(CD20="", "", IF(CD20&lt;1220, CD20*0.05, 1220*0.05))</f>
        <v/>
      </c>
      <c r="CK20" s="39" t="str">
        <f t="shared" si="12"/>
        <v/>
      </c>
      <c r="CL20" s="56"/>
      <c r="CM20" s="57"/>
      <c r="CN20" s="56"/>
      <c r="CO20" s="57"/>
      <c r="CP20" s="56"/>
      <c r="CQ20" s="65"/>
      <c r="CR20" s="59" t="str">
        <f t="shared" ref="CR20:CR21" si="76">IF(CL20="", "", IF(CL20&lt;1220, CL20*0.05, 1220*0.05))</f>
        <v/>
      </c>
      <c r="CS20" s="39" t="str">
        <f t="shared" si="14"/>
        <v/>
      </c>
      <c r="CT20" s="56"/>
      <c r="CU20" s="57"/>
      <c r="CV20" s="56"/>
      <c r="CW20" s="57"/>
      <c r="CX20" s="56"/>
      <c r="CY20" s="65"/>
      <c r="CZ20" s="59" t="str">
        <f t="shared" ref="CZ20:CZ21" si="77">IF(CT20="", "", IF(CT20&lt;1220, CT20*0.05, 1220*0.05))</f>
        <v/>
      </c>
      <c r="DA20" s="39" t="str">
        <f t="shared" si="16"/>
        <v/>
      </c>
      <c r="DB20" s="64"/>
      <c r="DC20" s="56"/>
      <c r="DD20" s="57"/>
      <c r="DE20" s="56"/>
      <c r="DF20" s="57"/>
      <c r="DG20" s="56"/>
      <c r="DH20" s="65"/>
      <c r="DI20" s="59" t="str">
        <f t="shared" ref="DI20:DI21" si="78">IF(DC20="", "", IF(DC20&lt;1220, DC20*0.05, 1220*0.05))</f>
        <v/>
      </c>
      <c r="DJ20" s="39" t="str">
        <f t="shared" si="18"/>
        <v/>
      </c>
      <c r="DK20" s="56"/>
      <c r="DL20" s="57"/>
      <c r="DM20" s="56"/>
      <c r="DN20" s="57"/>
      <c r="DO20" s="56"/>
      <c r="DP20" s="65"/>
      <c r="DQ20" s="59" t="str">
        <f t="shared" ref="DQ20:DQ21" si="79">IF(DK20="", "", IF(DK20&lt;1220, DK20*0.05, 1220*0.05))</f>
        <v/>
      </c>
      <c r="DR20" s="39" t="str">
        <f t="shared" si="19"/>
        <v/>
      </c>
      <c r="DS20" s="56"/>
      <c r="DT20" s="57"/>
      <c r="DU20" s="56"/>
      <c r="DV20" s="57"/>
      <c r="DW20" s="56"/>
      <c r="DX20" s="65"/>
      <c r="DY20" s="59" t="str">
        <f t="shared" ref="DY20:DY21" si="80">IF(DS20="", "", IF(DS20&lt;1220, DS20*0.05, 1220*0.05))</f>
        <v/>
      </c>
      <c r="DZ20" s="39" t="str">
        <f t="shared" si="20"/>
        <v/>
      </c>
      <c r="EA20" s="56">
        <v>1220.0</v>
      </c>
      <c r="EB20" s="57">
        <v>641.76</v>
      </c>
      <c r="EC20" s="56">
        <v>0.0</v>
      </c>
      <c r="ED20" s="57">
        <v>0.0</v>
      </c>
      <c r="EE20" s="56">
        <v>412.5</v>
      </c>
      <c r="EF20" s="57">
        <v>0.0</v>
      </c>
      <c r="EG20" s="59">
        <v>0.0</v>
      </c>
      <c r="EH20" s="39">
        <f t="shared" si="21"/>
        <v>-807.5</v>
      </c>
      <c r="EI20" s="56">
        <v>1220.0</v>
      </c>
      <c r="EJ20" s="57">
        <v>947.0</v>
      </c>
      <c r="EK20" s="56">
        <v>0.0</v>
      </c>
      <c r="EL20" s="57">
        <v>273.0</v>
      </c>
      <c r="EM20" s="56">
        <v>0.0</v>
      </c>
      <c r="EN20" s="57">
        <v>0.0</v>
      </c>
      <c r="EO20" s="59">
        <v>0.0</v>
      </c>
      <c r="EP20" s="39">
        <f t="shared" si="22"/>
        <v>-1220</v>
      </c>
      <c r="EQ20" s="56">
        <v>1220.0</v>
      </c>
      <c r="ER20" s="57">
        <v>947.0</v>
      </c>
      <c r="ES20" s="56">
        <f>947+941+641.76</f>
        <v>2529.76</v>
      </c>
      <c r="ET20" s="57">
        <v>273.0</v>
      </c>
      <c r="EU20" s="56">
        <v>420.0</v>
      </c>
      <c r="EV20" s="57">
        <v>0.0</v>
      </c>
      <c r="EW20" s="59">
        <v>183.0</v>
      </c>
      <c r="EX20" s="39">
        <f t="shared" si="23"/>
        <v>1546.76</v>
      </c>
      <c r="EY20" s="56">
        <v>1220.0</v>
      </c>
      <c r="EZ20" s="57"/>
      <c r="FA20" s="56">
        <v>969.0</v>
      </c>
      <c r="FB20" s="57"/>
      <c r="FC20" s="56"/>
      <c r="FD20" s="65"/>
      <c r="FE20" s="59">
        <f t="shared" si="40"/>
        <v>61</v>
      </c>
      <c r="FF20" s="39">
        <f t="shared" si="24"/>
        <v>-312</v>
      </c>
      <c r="FG20" s="62">
        <v>1220.0</v>
      </c>
      <c r="FH20" s="66"/>
      <c r="FI20" s="56"/>
      <c r="FJ20" s="66"/>
      <c r="FK20" s="56"/>
      <c r="FL20" s="65"/>
      <c r="FM20" s="63">
        <f t="shared" si="25"/>
        <v>61</v>
      </c>
      <c r="FN20" s="39" t="str">
        <f t="shared" si="26"/>
        <v/>
      </c>
      <c r="FO20" s="62">
        <v>1220.0</v>
      </c>
      <c r="FP20" s="66"/>
      <c r="FQ20" s="56"/>
      <c r="FR20" s="66"/>
      <c r="FS20" s="56"/>
      <c r="FT20" s="65"/>
      <c r="FU20" s="63">
        <f t="shared" si="27"/>
        <v>61</v>
      </c>
      <c r="FV20" s="39" t="str">
        <f t="shared" si="28"/>
        <v/>
      </c>
      <c r="FW20" s="62">
        <v>1220.0</v>
      </c>
      <c r="FX20" s="66"/>
      <c r="FY20" s="56"/>
      <c r="FZ20" s="66"/>
      <c r="GA20" s="56"/>
      <c r="GB20" s="65"/>
      <c r="GC20" s="63">
        <f t="shared" si="29"/>
        <v>61</v>
      </c>
      <c r="GD20" s="39" t="str">
        <f t="shared" si="30"/>
        <v/>
      </c>
      <c r="GE20" s="62">
        <v>1220.0</v>
      </c>
      <c r="GF20" s="66"/>
      <c r="GG20" s="56"/>
      <c r="GH20" s="66"/>
      <c r="GI20" s="56"/>
      <c r="GJ20" s="65"/>
      <c r="GK20" s="63">
        <f t="shared" si="31"/>
        <v>61</v>
      </c>
      <c r="GL20" s="39" t="str">
        <f t="shared" si="32"/>
        <v/>
      </c>
      <c r="GM20" s="62">
        <v>1220.0</v>
      </c>
      <c r="GN20" s="66"/>
      <c r="GO20" s="56"/>
      <c r="GP20" s="66"/>
      <c r="GQ20" s="56"/>
      <c r="GR20" s="65"/>
      <c r="GS20" s="63">
        <f t="shared" si="33"/>
        <v>61</v>
      </c>
      <c r="GT20" s="39" t="str">
        <f t="shared" si="34"/>
        <v/>
      </c>
      <c r="GU20" s="60"/>
    </row>
    <row r="21">
      <c r="A21" s="21" t="b">
        <v>0</v>
      </c>
      <c r="B21" s="21" t="s">
        <v>84</v>
      </c>
      <c r="C21" s="53" t="s">
        <v>55</v>
      </c>
      <c r="D21" s="21">
        <v>268094.0</v>
      </c>
      <c r="E21" s="67"/>
      <c r="F21" s="21" t="s">
        <v>85</v>
      </c>
      <c r="G21" s="68"/>
      <c r="H21" s="21" t="s">
        <v>63</v>
      </c>
      <c r="I21" s="55" t="s">
        <v>59</v>
      </c>
      <c r="J21" s="56"/>
      <c r="K21" s="57"/>
      <c r="L21" s="56"/>
      <c r="M21" s="57"/>
      <c r="N21" s="56"/>
      <c r="O21" s="65"/>
      <c r="P21" s="59" t="str">
        <f t="shared" si="66"/>
        <v/>
      </c>
      <c r="Q21" s="39" t="str">
        <f t="shared" si="1"/>
        <v/>
      </c>
      <c r="R21" s="56"/>
      <c r="S21" s="57"/>
      <c r="T21" s="56"/>
      <c r="U21" s="57"/>
      <c r="V21" s="56"/>
      <c r="W21" s="65"/>
      <c r="X21" s="59" t="str">
        <f t="shared" si="67"/>
        <v/>
      </c>
      <c r="Y21" s="39" t="str">
        <f t="shared" si="2"/>
        <v/>
      </c>
      <c r="Z21" s="56"/>
      <c r="AA21" s="57"/>
      <c r="AB21" s="56"/>
      <c r="AC21" s="57"/>
      <c r="AD21" s="56"/>
      <c r="AE21" s="65"/>
      <c r="AF21" s="59" t="str">
        <f t="shared" si="68"/>
        <v/>
      </c>
      <c r="AG21" s="39" t="str">
        <f t="shared" si="3"/>
        <v/>
      </c>
      <c r="AH21" s="56"/>
      <c r="AI21" s="57"/>
      <c r="AJ21" s="56"/>
      <c r="AK21" s="57"/>
      <c r="AL21" s="56"/>
      <c r="AM21" s="65"/>
      <c r="AN21" s="59" t="str">
        <f t="shared" si="69"/>
        <v/>
      </c>
      <c r="AO21" s="39" t="str">
        <f t="shared" si="4"/>
        <v/>
      </c>
      <c r="AP21" s="56"/>
      <c r="AQ21" s="57"/>
      <c r="AR21" s="56"/>
      <c r="AS21" s="57"/>
      <c r="AT21" s="56"/>
      <c r="AU21" s="65"/>
      <c r="AV21" s="59" t="str">
        <f t="shared" si="70"/>
        <v/>
      </c>
      <c r="AW21" s="39" t="str">
        <f t="shared" si="5"/>
        <v/>
      </c>
      <c r="AX21" s="56"/>
      <c r="AY21" s="57"/>
      <c r="AZ21" s="56"/>
      <c r="BA21" s="57"/>
      <c r="BB21" s="56"/>
      <c r="BC21" s="65"/>
      <c r="BD21" s="59" t="str">
        <f t="shared" si="71"/>
        <v/>
      </c>
      <c r="BE21" s="39" t="str">
        <f t="shared" si="6"/>
        <v/>
      </c>
      <c r="BF21" s="56"/>
      <c r="BG21" s="57"/>
      <c r="BH21" s="56"/>
      <c r="BI21" s="57"/>
      <c r="BJ21" s="56"/>
      <c r="BK21" s="65"/>
      <c r="BL21" s="59" t="str">
        <f t="shared" si="72"/>
        <v/>
      </c>
      <c r="BM21" s="39" t="str">
        <f t="shared" si="7"/>
        <v/>
      </c>
      <c r="BN21" s="56"/>
      <c r="BO21" s="57"/>
      <c r="BP21" s="56"/>
      <c r="BQ21" s="57"/>
      <c r="BR21" s="56"/>
      <c r="BS21" s="65"/>
      <c r="BT21" s="59" t="str">
        <f t="shared" si="73"/>
        <v/>
      </c>
      <c r="BU21" s="39" t="str">
        <f t="shared" si="8"/>
        <v/>
      </c>
      <c r="BV21" s="56"/>
      <c r="BW21" s="57"/>
      <c r="BX21" s="56"/>
      <c r="BY21" s="57"/>
      <c r="BZ21" s="56"/>
      <c r="CA21" s="65"/>
      <c r="CB21" s="59" t="str">
        <f t="shared" si="74"/>
        <v/>
      </c>
      <c r="CC21" s="39" t="str">
        <f t="shared" si="10"/>
        <v/>
      </c>
      <c r="CD21" s="56"/>
      <c r="CE21" s="57"/>
      <c r="CF21" s="56"/>
      <c r="CG21" s="57"/>
      <c r="CH21" s="56"/>
      <c r="CI21" s="65"/>
      <c r="CJ21" s="59" t="str">
        <f t="shared" si="75"/>
        <v/>
      </c>
      <c r="CK21" s="39" t="str">
        <f t="shared" si="12"/>
        <v/>
      </c>
      <c r="CL21" s="56"/>
      <c r="CM21" s="57"/>
      <c r="CN21" s="56"/>
      <c r="CO21" s="57"/>
      <c r="CP21" s="56"/>
      <c r="CQ21" s="65"/>
      <c r="CR21" s="59" t="str">
        <f t="shared" si="76"/>
        <v/>
      </c>
      <c r="CS21" s="39" t="str">
        <f t="shared" si="14"/>
        <v/>
      </c>
      <c r="CT21" s="56"/>
      <c r="CU21" s="57"/>
      <c r="CV21" s="56"/>
      <c r="CW21" s="57"/>
      <c r="CX21" s="56"/>
      <c r="CY21" s="65"/>
      <c r="CZ21" s="59" t="str">
        <f t="shared" si="77"/>
        <v/>
      </c>
      <c r="DA21" s="39" t="str">
        <f t="shared" si="16"/>
        <v/>
      </c>
      <c r="DB21" s="64"/>
      <c r="DC21" s="56"/>
      <c r="DD21" s="57"/>
      <c r="DE21" s="56"/>
      <c r="DF21" s="57"/>
      <c r="DG21" s="56"/>
      <c r="DH21" s="65"/>
      <c r="DI21" s="59" t="str">
        <f t="shared" si="78"/>
        <v/>
      </c>
      <c r="DJ21" s="39" t="str">
        <f t="shared" si="18"/>
        <v/>
      </c>
      <c r="DK21" s="56"/>
      <c r="DL21" s="57"/>
      <c r="DM21" s="56"/>
      <c r="DN21" s="57"/>
      <c r="DO21" s="56"/>
      <c r="DP21" s="65"/>
      <c r="DQ21" s="59" t="str">
        <f t="shared" si="79"/>
        <v/>
      </c>
      <c r="DR21" s="39" t="str">
        <f t="shared" si="19"/>
        <v/>
      </c>
      <c r="DS21" s="56"/>
      <c r="DT21" s="57"/>
      <c r="DU21" s="56"/>
      <c r="DV21" s="57"/>
      <c r="DW21" s="56"/>
      <c r="DX21" s="65"/>
      <c r="DY21" s="59" t="str">
        <f t="shared" si="80"/>
        <v/>
      </c>
      <c r="DZ21" s="39" t="str">
        <f t="shared" si="20"/>
        <v/>
      </c>
      <c r="EA21" s="56"/>
      <c r="EB21" s="57"/>
      <c r="EC21" s="56"/>
      <c r="ED21" s="57"/>
      <c r="EE21" s="56"/>
      <c r="EF21" s="65"/>
      <c r="EG21" s="59" t="str">
        <f>IF(EA21="", "", IF(EA21&lt;1220, EA21*0.05, 1220*0.05))</f>
        <v/>
      </c>
      <c r="EH21" s="39" t="str">
        <f t="shared" si="21"/>
        <v/>
      </c>
      <c r="EI21" s="56">
        <v>1220.0</v>
      </c>
      <c r="EJ21" s="57">
        <v>930.0</v>
      </c>
      <c r="EK21" s="56">
        <v>0.0</v>
      </c>
      <c r="EL21" s="57">
        <v>290.0</v>
      </c>
      <c r="EM21" s="56">
        <v>94.0</v>
      </c>
      <c r="EN21" s="57">
        <v>0.0</v>
      </c>
      <c r="EO21" s="59">
        <v>0.0</v>
      </c>
      <c r="EP21" s="39">
        <f t="shared" si="22"/>
        <v>-1126</v>
      </c>
      <c r="EQ21" s="56">
        <v>1220.0</v>
      </c>
      <c r="ER21" s="57">
        <v>930.0</v>
      </c>
      <c r="ES21" s="56">
        <f>930+930</f>
        <v>1860</v>
      </c>
      <c r="ET21" s="57">
        <v>290.0</v>
      </c>
      <c r="EU21" s="56">
        <v>290.0</v>
      </c>
      <c r="EV21" s="57">
        <v>0.0</v>
      </c>
      <c r="EW21" s="59">
        <v>122.0</v>
      </c>
      <c r="EX21" s="39">
        <f t="shared" si="23"/>
        <v>808</v>
      </c>
      <c r="EY21" s="56">
        <v>1220.0</v>
      </c>
      <c r="EZ21" s="57"/>
      <c r="FA21" s="56">
        <v>952.0</v>
      </c>
      <c r="FB21" s="57"/>
      <c r="FC21" s="56"/>
      <c r="FD21" s="65"/>
      <c r="FE21" s="59">
        <f t="shared" si="40"/>
        <v>61</v>
      </c>
      <c r="FF21" s="39">
        <f t="shared" si="24"/>
        <v>-329</v>
      </c>
      <c r="FG21" s="62">
        <v>1220.0</v>
      </c>
      <c r="FH21" s="66"/>
      <c r="FI21" s="56"/>
      <c r="FJ21" s="66"/>
      <c r="FK21" s="56"/>
      <c r="FL21" s="65"/>
      <c r="FM21" s="63">
        <f t="shared" si="25"/>
        <v>61</v>
      </c>
      <c r="FN21" s="39" t="str">
        <f t="shared" si="26"/>
        <v/>
      </c>
      <c r="FO21" s="62">
        <v>1220.0</v>
      </c>
      <c r="FP21" s="66"/>
      <c r="FQ21" s="56"/>
      <c r="FR21" s="66"/>
      <c r="FS21" s="56"/>
      <c r="FT21" s="65"/>
      <c r="FU21" s="63">
        <f t="shared" si="27"/>
        <v>61</v>
      </c>
      <c r="FV21" s="39" t="str">
        <f t="shared" si="28"/>
        <v/>
      </c>
      <c r="FW21" s="62">
        <v>1220.0</v>
      </c>
      <c r="FX21" s="66"/>
      <c r="FY21" s="56"/>
      <c r="FZ21" s="66"/>
      <c r="GA21" s="56"/>
      <c r="GB21" s="65"/>
      <c r="GC21" s="63">
        <f t="shared" si="29"/>
        <v>61</v>
      </c>
      <c r="GD21" s="39" t="str">
        <f t="shared" si="30"/>
        <v/>
      </c>
      <c r="GE21" s="62">
        <v>1220.0</v>
      </c>
      <c r="GF21" s="66"/>
      <c r="GG21" s="56"/>
      <c r="GH21" s="66"/>
      <c r="GI21" s="56"/>
      <c r="GJ21" s="65"/>
      <c r="GK21" s="63">
        <f t="shared" si="31"/>
        <v>61</v>
      </c>
      <c r="GL21" s="39" t="str">
        <f t="shared" si="32"/>
        <v/>
      </c>
      <c r="GM21" s="62">
        <v>1220.0</v>
      </c>
      <c r="GN21" s="66"/>
      <c r="GO21" s="56"/>
      <c r="GP21" s="66"/>
      <c r="GQ21" s="56"/>
      <c r="GR21" s="65"/>
      <c r="GS21" s="63">
        <f t="shared" si="33"/>
        <v>61</v>
      </c>
      <c r="GT21" s="39" t="str">
        <f t="shared" si="34"/>
        <v/>
      </c>
      <c r="GU21" s="60"/>
    </row>
    <row r="22">
      <c r="A22" s="21" t="b">
        <v>0</v>
      </c>
      <c r="B22" s="21" t="s">
        <v>86</v>
      </c>
      <c r="C22" s="53" t="s">
        <v>55</v>
      </c>
      <c r="D22" s="21">
        <v>268157.0</v>
      </c>
      <c r="F22" s="21" t="s">
        <v>70</v>
      </c>
      <c r="H22" s="21" t="s">
        <v>63</v>
      </c>
      <c r="I22" s="55" t="s">
        <v>59</v>
      </c>
      <c r="J22" s="56">
        <v>550.0</v>
      </c>
      <c r="K22" s="65"/>
      <c r="L22" s="56">
        <v>0.0</v>
      </c>
      <c r="M22" s="65"/>
      <c r="N22" s="56">
        <v>0.0</v>
      </c>
      <c r="O22" s="57">
        <v>0.0</v>
      </c>
      <c r="P22" s="59"/>
      <c r="Q22" s="39">
        <f t="shared" si="1"/>
        <v>-550</v>
      </c>
      <c r="R22" s="56">
        <v>550.0</v>
      </c>
      <c r="S22" s="65"/>
      <c r="T22" s="56">
        <v>0.0</v>
      </c>
      <c r="U22" s="65"/>
      <c r="V22" s="56">
        <v>149.58</v>
      </c>
      <c r="W22" s="57">
        <v>27.69</v>
      </c>
      <c r="X22" s="59"/>
      <c r="Y22" s="39">
        <f t="shared" si="2"/>
        <v>-428.11</v>
      </c>
      <c r="Z22" s="56">
        <v>550.0</v>
      </c>
      <c r="AA22" s="65"/>
      <c r="AB22" s="56">
        <v>0.0</v>
      </c>
      <c r="AC22" s="65"/>
      <c r="AD22" s="56">
        <v>550.0</v>
      </c>
      <c r="AE22" s="57">
        <v>37.15</v>
      </c>
      <c r="AF22" s="59"/>
      <c r="AG22" s="39">
        <f t="shared" si="3"/>
        <v>-37.15</v>
      </c>
      <c r="AH22" s="56">
        <v>550.0</v>
      </c>
      <c r="AI22" s="65"/>
      <c r="AJ22" s="56">
        <v>0.0</v>
      </c>
      <c r="AK22" s="65"/>
      <c r="AL22" s="56">
        <v>550.0</v>
      </c>
      <c r="AM22" s="57">
        <v>36.7</v>
      </c>
      <c r="AN22" s="59"/>
      <c r="AO22" s="39">
        <f t="shared" si="4"/>
        <v>-36.7</v>
      </c>
      <c r="AP22" s="56">
        <v>550.0</v>
      </c>
      <c r="AQ22" s="65"/>
      <c r="AR22" s="56">
        <v>0.0</v>
      </c>
      <c r="AS22" s="65"/>
      <c r="AT22" s="56">
        <v>550.0</v>
      </c>
      <c r="AU22" s="57">
        <v>35.45</v>
      </c>
      <c r="AV22" s="59"/>
      <c r="AW22" s="39">
        <f t="shared" si="5"/>
        <v>-35.45</v>
      </c>
      <c r="AX22" s="56">
        <v>550.0</v>
      </c>
      <c r="AY22" s="65"/>
      <c r="AZ22" s="56">
        <v>0.0</v>
      </c>
      <c r="BA22" s="65"/>
      <c r="BB22" s="56">
        <v>550.0</v>
      </c>
      <c r="BC22" s="57">
        <v>42.14</v>
      </c>
      <c r="BD22" s="59"/>
      <c r="BE22" s="39">
        <f t="shared" si="6"/>
        <v>-42.14</v>
      </c>
      <c r="BF22" s="56">
        <v>550.0</v>
      </c>
      <c r="BG22" s="65"/>
      <c r="BH22" s="56">
        <v>0.0</v>
      </c>
      <c r="BI22" s="65"/>
      <c r="BJ22" s="56">
        <v>550.0</v>
      </c>
      <c r="BK22" s="57">
        <v>49.95</v>
      </c>
      <c r="BL22" s="59"/>
      <c r="BM22" s="39">
        <f t="shared" si="7"/>
        <v>-49.95</v>
      </c>
      <c r="BN22" s="56">
        <v>550.0</v>
      </c>
      <c r="BO22" s="65"/>
      <c r="BP22" s="56">
        <v>0.0</v>
      </c>
      <c r="BQ22" s="65"/>
      <c r="BR22" s="56">
        <v>677.5</v>
      </c>
      <c r="BS22" s="57">
        <v>51.86</v>
      </c>
      <c r="BT22" s="59"/>
      <c r="BU22" s="39">
        <f t="shared" si="8"/>
        <v>75.64</v>
      </c>
      <c r="BV22" s="56">
        <v>550.0</v>
      </c>
      <c r="BW22" s="65"/>
      <c r="BX22" s="56">
        <v>0.0</v>
      </c>
      <c r="BY22" s="65"/>
      <c r="BZ22" s="56">
        <v>561.0</v>
      </c>
      <c r="CA22" s="57">
        <v>40.07</v>
      </c>
      <c r="CB22" s="59"/>
      <c r="CC22" s="39">
        <f t="shared" si="10"/>
        <v>-29.07</v>
      </c>
      <c r="CD22" s="56">
        <v>550.0</v>
      </c>
      <c r="CE22" s="65"/>
      <c r="CF22" s="56">
        <v>0.0</v>
      </c>
      <c r="CG22" s="65"/>
      <c r="CH22" s="56">
        <v>561.0</v>
      </c>
      <c r="CI22" s="57">
        <v>36.97</v>
      </c>
      <c r="CJ22" s="59"/>
      <c r="CK22" s="39">
        <f t="shared" si="12"/>
        <v>-25.97</v>
      </c>
      <c r="CL22" s="56">
        <v>550.0</v>
      </c>
      <c r="CM22" s="65"/>
      <c r="CN22" s="56">
        <v>0.0</v>
      </c>
      <c r="CO22" s="65"/>
      <c r="CP22" s="56">
        <v>561.0</v>
      </c>
      <c r="CQ22" s="57">
        <v>26.31</v>
      </c>
      <c r="CR22" s="59"/>
      <c r="CS22" s="39">
        <f t="shared" si="14"/>
        <v>-15.31</v>
      </c>
      <c r="CT22" s="56">
        <v>550.0</v>
      </c>
      <c r="CU22" s="65"/>
      <c r="CV22" s="56">
        <v>0.0</v>
      </c>
      <c r="CW22" s="65"/>
      <c r="CX22" s="56">
        <v>561.0</v>
      </c>
      <c r="CY22" s="57">
        <v>27.49</v>
      </c>
      <c r="CZ22" s="59"/>
      <c r="DA22" s="39">
        <f t="shared" si="16"/>
        <v>-16.49</v>
      </c>
      <c r="DB22" s="64"/>
      <c r="DC22" s="56">
        <v>550.0</v>
      </c>
      <c r="DD22" s="65"/>
      <c r="DE22" s="56">
        <v>0.0</v>
      </c>
      <c r="DF22" s="65"/>
      <c r="DG22" s="56">
        <v>561.0</v>
      </c>
      <c r="DH22" s="57">
        <v>27.0</v>
      </c>
      <c r="DI22" s="59"/>
      <c r="DJ22" s="39">
        <f t="shared" si="18"/>
        <v>-16</v>
      </c>
      <c r="DK22" s="56">
        <v>550.0</v>
      </c>
      <c r="DL22" s="65"/>
      <c r="DM22" s="56">
        <v>0.0</v>
      </c>
      <c r="DN22" s="65"/>
      <c r="DO22" s="56">
        <v>561.0</v>
      </c>
      <c r="DP22" s="57">
        <v>25.91</v>
      </c>
      <c r="DQ22" s="59"/>
      <c r="DR22" s="39">
        <f t="shared" si="19"/>
        <v>-14.91</v>
      </c>
      <c r="DS22" s="56">
        <v>550.0</v>
      </c>
      <c r="DT22" s="65"/>
      <c r="DU22" s="56">
        <v>0.0</v>
      </c>
      <c r="DV22" s="65"/>
      <c r="DW22" s="56">
        <v>561.0</v>
      </c>
      <c r="DX22" s="57">
        <v>27.16</v>
      </c>
      <c r="DY22" s="59"/>
      <c r="DZ22" s="39">
        <f t="shared" si="20"/>
        <v>-16.16</v>
      </c>
      <c r="EA22" s="56">
        <f>550+284.67</f>
        <v>834.67</v>
      </c>
      <c r="EB22" s="57">
        <v>0.0</v>
      </c>
      <c r="EC22" s="56">
        <v>0.0</v>
      </c>
      <c r="ED22" s="57">
        <v>0.0</v>
      </c>
      <c r="EE22" s="56">
        <v>561.0</v>
      </c>
      <c r="EF22" s="57">
        <v>24.76</v>
      </c>
      <c r="EG22" s="59">
        <v>0.0</v>
      </c>
      <c r="EH22" s="39">
        <f t="shared" si="21"/>
        <v>-298.43</v>
      </c>
      <c r="EI22" s="56">
        <v>1220.0</v>
      </c>
      <c r="EJ22" s="57">
        <v>365.0</v>
      </c>
      <c r="EK22" s="56">
        <v>0.0</v>
      </c>
      <c r="EL22" s="57">
        <v>855.0</v>
      </c>
      <c r="EM22" s="56">
        <v>561.0</v>
      </c>
      <c r="EN22" s="57">
        <v>0.0</v>
      </c>
      <c r="EO22" s="59">
        <v>0.0</v>
      </c>
      <c r="EP22" s="39">
        <f t="shared" si="22"/>
        <v>-659</v>
      </c>
      <c r="EQ22" s="56">
        <v>1220.0</v>
      </c>
      <c r="ER22" s="57">
        <v>365.0</v>
      </c>
      <c r="ES22" s="56">
        <f>365+365</f>
        <v>730</v>
      </c>
      <c r="ET22" s="57">
        <v>855.0</v>
      </c>
      <c r="EU22" s="56">
        <v>0.0</v>
      </c>
      <c r="EV22" s="57">
        <v>0.0</v>
      </c>
      <c r="EW22" s="59">
        <v>163.73</v>
      </c>
      <c r="EX22" s="39">
        <f t="shared" si="23"/>
        <v>-653.73</v>
      </c>
      <c r="EY22" s="56">
        <v>1220.0</v>
      </c>
      <c r="EZ22" s="57">
        <v>387.0</v>
      </c>
      <c r="FA22" s="56">
        <v>387.0</v>
      </c>
      <c r="FB22" s="57">
        <v>855.0</v>
      </c>
      <c r="FC22" s="56"/>
      <c r="FD22" s="65"/>
      <c r="FE22" s="59">
        <f t="shared" si="40"/>
        <v>61</v>
      </c>
      <c r="FF22" s="39">
        <f t="shared" si="24"/>
        <v>-894</v>
      </c>
      <c r="FG22" s="62">
        <v>1220.0</v>
      </c>
      <c r="FH22" s="66">
        <v>387.0</v>
      </c>
      <c r="FI22" s="69"/>
      <c r="FJ22" s="66">
        <v>855.0</v>
      </c>
      <c r="FK22" s="69"/>
      <c r="FL22" s="65"/>
      <c r="FM22" s="63">
        <f t="shared" si="25"/>
        <v>61</v>
      </c>
      <c r="FN22" s="39" t="str">
        <f t="shared" si="26"/>
        <v/>
      </c>
      <c r="FO22" s="62">
        <v>1220.0</v>
      </c>
      <c r="FP22" s="66">
        <v>387.0</v>
      </c>
      <c r="FQ22" s="69"/>
      <c r="FR22" s="66">
        <v>855.0</v>
      </c>
      <c r="FS22" s="69"/>
      <c r="FT22" s="65"/>
      <c r="FU22" s="63">
        <f t="shared" si="27"/>
        <v>61</v>
      </c>
      <c r="FV22" s="39" t="str">
        <f t="shared" si="28"/>
        <v/>
      </c>
      <c r="FW22" s="62">
        <v>1220.0</v>
      </c>
      <c r="FX22" s="66">
        <v>387.0</v>
      </c>
      <c r="FY22" s="69"/>
      <c r="FZ22" s="66">
        <v>855.0</v>
      </c>
      <c r="GA22" s="69"/>
      <c r="GB22" s="65"/>
      <c r="GC22" s="63">
        <f t="shared" si="29"/>
        <v>61</v>
      </c>
      <c r="GD22" s="39" t="str">
        <f t="shared" si="30"/>
        <v/>
      </c>
      <c r="GE22" s="62">
        <v>1220.0</v>
      </c>
      <c r="GF22" s="66">
        <v>387.0</v>
      </c>
      <c r="GG22" s="69"/>
      <c r="GH22" s="66">
        <v>855.0</v>
      </c>
      <c r="GI22" s="69"/>
      <c r="GJ22" s="65"/>
      <c r="GK22" s="63">
        <f t="shared" si="31"/>
        <v>61</v>
      </c>
      <c r="GL22" s="39" t="str">
        <f t="shared" si="32"/>
        <v/>
      </c>
      <c r="GM22" s="62">
        <v>1220.0</v>
      </c>
      <c r="GN22" s="66">
        <v>387.0</v>
      </c>
      <c r="GO22" s="69"/>
      <c r="GP22" s="66">
        <v>855.0</v>
      </c>
      <c r="GQ22" s="69"/>
      <c r="GR22" s="65"/>
      <c r="GS22" s="63">
        <f t="shared" si="33"/>
        <v>61</v>
      </c>
      <c r="GT22" s="39" t="str">
        <f t="shared" si="34"/>
        <v/>
      </c>
      <c r="GU22" s="60"/>
    </row>
    <row r="23">
      <c r="A23" s="21" t="b">
        <v>0</v>
      </c>
      <c r="B23" s="21" t="s">
        <v>87</v>
      </c>
      <c r="C23" s="53" t="s">
        <v>55</v>
      </c>
      <c r="D23" s="21">
        <v>267475.0</v>
      </c>
      <c r="F23" s="21" t="s">
        <v>56</v>
      </c>
      <c r="H23" s="21" t="s">
        <v>63</v>
      </c>
      <c r="I23" s="55" t="s">
        <v>59</v>
      </c>
      <c r="J23" s="69"/>
      <c r="K23" s="65"/>
      <c r="L23" s="69"/>
      <c r="M23" s="65"/>
      <c r="N23" s="69"/>
      <c r="O23" s="65"/>
      <c r="P23" s="59" t="str">
        <f t="shared" ref="P23:P28" si="81">IF(J23="", "", IF(J23&lt;1185, J23*0.05, 1185*0.05))</f>
        <v/>
      </c>
      <c r="Q23" s="39" t="str">
        <f t="shared" si="1"/>
        <v/>
      </c>
      <c r="R23" s="69"/>
      <c r="S23" s="65"/>
      <c r="T23" s="69"/>
      <c r="U23" s="65"/>
      <c r="V23" s="69"/>
      <c r="W23" s="65"/>
      <c r="X23" s="59" t="str">
        <f t="shared" ref="X23:X28" si="82">IF(R23="", "", IF(R23&lt;1185, R23*0.05, 1185*0.05))</f>
        <v/>
      </c>
      <c r="Y23" s="39" t="str">
        <f t="shared" si="2"/>
        <v/>
      </c>
      <c r="Z23" s="69"/>
      <c r="AA23" s="65"/>
      <c r="AB23" s="69"/>
      <c r="AC23" s="65"/>
      <c r="AD23" s="69"/>
      <c r="AE23" s="65"/>
      <c r="AF23" s="59" t="str">
        <f t="shared" ref="AF23:AF28" si="83">IF(Z23="", "", IF(Z23&lt;1185, Z23*0.05, 1185*0.05))</f>
        <v/>
      </c>
      <c r="AG23" s="39" t="str">
        <f t="shared" si="3"/>
        <v/>
      </c>
      <c r="AH23" s="69"/>
      <c r="AI23" s="65"/>
      <c r="AJ23" s="69"/>
      <c r="AK23" s="65"/>
      <c r="AL23" s="69"/>
      <c r="AM23" s="65"/>
      <c r="AN23" s="59" t="str">
        <f t="shared" ref="AN23:AN43" si="84">IF(AH23="", "", IF(AH23&lt;1185, AH23*0.05, 1185*0.05))</f>
        <v/>
      </c>
      <c r="AO23" s="39" t="str">
        <f t="shared" si="4"/>
        <v/>
      </c>
      <c r="AP23" s="69"/>
      <c r="AQ23" s="65"/>
      <c r="AR23" s="69"/>
      <c r="AS23" s="65"/>
      <c r="AT23" s="69"/>
      <c r="AU23" s="65"/>
      <c r="AV23" s="59" t="str">
        <f t="shared" ref="AV23:AV26" si="85">IF(AP23="", "", IF(AP23&lt;1185, AP23*0.05, 1185*0.05))</f>
        <v/>
      </c>
      <c r="AW23" s="39" t="str">
        <f t="shared" si="5"/>
        <v/>
      </c>
      <c r="AX23" s="69"/>
      <c r="AY23" s="65"/>
      <c r="AZ23" s="69"/>
      <c r="BA23" s="65"/>
      <c r="BB23" s="69"/>
      <c r="BC23" s="65"/>
      <c r="BD23" s="59" t="str">
        <f t="shared" ref="BD23:BD26" si="86">IF(AX23="", "", IF(AX23&lt;1185, AX23*0.05, 1185*0.05))</f>
        <v/>
      </c>
      <c r="BE23" s="39" t="str">
        <f t="shared" si="6"/>
        <v/>
      </c>
      <c r="BF23" s="69"/>
      <c r="BG23" s="65"/>
      <c r="BH23" s="69"/>
      <c r="BI23" s="65"/>
      <c r="BJ23" s="69"/>
      <c r="BK23" s="65"/>
      <c r="BL23" s="59" t="str">
        <f t="shared" ref="BL23:BL26" si="87">IF(BF23="", "", IF(BF23&lt;1220, BF23*0.05, 1220*0.05))</f>
        <v/>
      </c>
      <c r="BM23" s="39" t="str">
        <f t="shared" si="7"/>
        <v/>
      </c>
      <c r="BN23" s="69"/>
      <c r="BO23" s="65"/>
      <c r="BP23" s="69"/>
      <c r="BQ23" s="65"/>
      <c r="BR23" s="69"/>
      <c r="BS23" s="65"/>
      <c r="BT23" s="59" t="str">
        <f t="shared" ref="BT23:BT26" si="88">IF(BN23="", "", IF(BN23&lt;1220, BN23*0.05, 1220*0.05))</f>
        <v/>
      </c>
      <c r="BU23" s="39" t="str">
        <f t="shared" si="8"/>
        <v/>
      </c>
      <c r="BV23" s="69"/>
      <c r="BW23" s="65"/>
      <c r="BX23" s="69"/>
      <c r="BY23" s="65"/>
      <c r="BZ23" s="69"/>
      <c r="CA23" s="65"/>
      <c r="CB23" s="59" t="str">
        <f t="shared" ref="CB23:CB26" si="89">IF(BV23="", "", IF(BV23&lt;1220, BV23*0.05, 1220*0.05))</f>
        <v/>
      </c>
      <c r="CC23" s="39" t="str">
        <f t="shared" si="10"/>
        <v/>
      </c>
      <c r="CD23" s="69"/>
      <c r="CE23" s="65"/>
      <c r="CF23" s="69"/>
      <c r="CG23" s="65"/>
      <c r="CH23" s="69"/>
      <c r="CI23" s="65"/>
      <c r="CJ23" s="59" t="str">
        <f t="shared" ref="CJ23:CJ27" si="90">IF(CD23="", "", IF(CD23&lt;1220, CD23*0.05, 1220*0.05))</f>
        <v/>
      </c>
      <c r="CK23" s="39" t="str">
        <f t="shared" si="12"/>
        <v/>
      </c>
      <c r="CL23" s="69"/>
      <c r="CM23" s="65"/>
      <c r="CN23" s="69"/>
      <c r="CO23" s="65"/>
      <c r="CP23" s="69"/>
      <c r="CQ23" s="65"/>
      <c r="CR23" s="59" t="str">
        <f t="shared" ref="CR23:CR27" si="91">IF(CL23="", "", IF(CL23&lt;1220, CL23*0.05, 1220*0.05))</f>
        <v/>
      </c>
      <c r="CS23" s="39" t="str">
        <f t="shared" si="14"/>
        <v/>
      </c>
      <c r="CT23" s="69"/>
      <c r="CU23" s="65"/>
      <c r="CV23" s="69"/>
      <c r="CW23" s="65"/>
      <c r="CX23" s="69"/>
      <c r="CY23" s="65"/>
      <c r="CZ23" s="59" t="str">
        <f t="shared" ref="CZ23:CZ26" si="92">IF(CT23="", "", IF(CT23&lt;1220, CT23*0.05, 1220*0.05))</f>
        <v/>
      </c>
      <c r="DA23" s="39" t="str">
        <f t="shared" si="16"/>
        <v/>
      </c>
      <c r="DB23" s="64"/>
      <c r="DC23" s="69"/>
      <c r="DD23" s="65"/>
      <c r="DE23" s="69"/>
      <c r="DF23" s="65"/>
      <c r="DG23" s="69"/>
      <c r="DH23" s="65"/>
      <c r="DI23" s="59" t="str">
        <f t="shared" ref="DI23:DI48" si="93">IF(DC23="", "", IF(DC23&lt;1220, DC23*0.05, 1220*0.05))</f>
        <v/>
      </c>
      <c r="DJ23" s="39" t="str">
        <f t="shared" si="18"/>
        <v/>
      </c>
      <c r="DK23" s="69"/>
      <c r="DL23" s="65"/>
      <c r="DM23" s="69"/>
      <c r="DN23" s="65"/>
      <c r="DO23" s="69"/>
      <c r="DP23" s="65"/>
      <c r="DQ23" s="59" t="str">
        <f t="shared" ref="DQ23:DQ48" si="94">IF(DK23="", "", IF(DK23&lt;1220, DK23*0.05, 1220*0.05))</f>
        <v/>
      </c>
      <c r="DR23" s="39" t="str">
        <f t="shared" si="19"/>
        <v/>
      </c>
      <c r="DS23" s="69"/>
      <c r="DT23" s="65"/>
      <c r="DU23" s="69"/>
      <c r="DV23" s="65"/>
      <c r="DW23" s="69"/>
      <c r="DX23" s="65"/>
      <c r="DY23" s="59" t="str">
        <f t="shared" ref="DY23:DY48" si="95">IF(DS23="", "", IF(DS23&lt;1220, DS23*0.05, 1220*0.05))</f>
        <v/>
      </c>
      <c r="DZ23" s="39" t="str">
        <f t="shared" si="20"/>
        <v/>
      </c>
      <c r="EA23" s="69"/>
      <c r="EB23" s="65"/>
      <c r="EC23" s="69"/>
      <c r="ED23" s="65"/>
      <c r="EE23" s="69"/>
      <c r="EF23" s="65"/>
      <c r="EG23" s="59" t="str">
        <f t="shared" ref="EG23:EG48" si="96">IF(EA23="", "", IF(EA23&lt;1220, EA23*0.05, 1220*0.05))</f>
        <v/>
      </c>
      <c r="EH23" s="39" t="str">
        <f t="shared" si="21"/>
        <v/>
      </c>
      <c r="EI23" s="56">
        <v>1220.0</v>
      </c>
      <c r="EJ23" s="57">
        <v>1163.19</v>
      </c>
      <c r="EK23" s="56">
        <v>0.0</v>
      </c>
      <c r="EL23" s="57">
        <v>0.0</v>
      </c>
      <c r="EM23" s="56">
        <v>0.0</v>
      </c>
      <c r="EN23" s="57">
        <v>0.0</v>
      </c>
      <c r="EO23" s="59">
        <v>0.0</v>
      </c>
      <c r="EP23" s="39">
        <f t="shared" si="22"/>
        <v>-1220</v>
      </c>
      <c r="EQ23" s="56">
        <v>1220.0</v>
      </c>
      <c r="ER23" s="57">
        <v>1220.0</v>
      </c>
      <c r="ES23" s="56">
        <f>1220+1163.19</f>
        <v>2383.19</v>
      </c>
      <c r="ET23" s="57">
        <v>0.0</v>
      </c>
      <c r="EU23" s="56">
        <v>0.0</v>
      </c>
      <c r="EV23" s="57">
        <v>0.0</v>
      </c>
      <c r="EW23" s="59">
        <v>122.0</v>
      </c>
      <c r="EX23" s="39">
        <f t="shared" si="23"/>
        <v>1041.19</v>
      </c>
      <c r="EY23" s="56">
        <v>1220.0</v>
      </c>
      <c r="EZ23" s="57">
        <v>1242.0</v>
      </c>
      <c r="FA23" s="56">
        <v>1242.0</v>
      </c>
      <c r="FB23" s="57">
        <v>0.0</v>
      </c>
      <c r="FC23" s="56"/>
      <c r="FD23" s="57">
        <v>0.0</v>
      </c>
      <c r="FE23" s="59">
        <f t="shared" si="40"/>
        <v>61</v>
      </c>
      <c r="FF23" s="39">
        <f t="shared" si="24"/>
        <v>-39</v>
      </c>
      <c r="FG23" s="62">
        <v>1220.0</v>
      </c>
      <c r="FH23" s="66">
        <v>1242.0</v>
      </c>
      <c r="FI23" s="69"/>
      <c r="FJ23" s="66">
        <v>0.0</v>
      </c>
      <c r="FK23" s="69"/>
      <c r="FL23" s="65"/>
      <c r="FM23" s="63">
        <f t="shared" si="25"/>
        <v>61</v>
      </c>
      <c r="FN23" s="39" t="str">
        <f t="shared" si="26"/>
        <v/>
      </c>
      <c r="FO23" s="62">
        <v>1220.0</v>
      </c>
      <c r="FP23" s="66">
        <v>1242.0</v>
      </c>
      <c r="FQ23" s="69"/>
      <c r="FR23" s="66">
        <v>0.0</v>
      </c>
      <c r="FS23" s="69"/>
      <c r="FT23" s="65"/>
      <c r="FU23" s="63">
        <f t="shared" si="27"/>
        <v>61</v>
      </c>
      <c r="FV23" s="39" t="str">
        <f t="shared" si="28"/>
        <v/>
      </c>
      <c r="FW23" s="62">
        <v>1220.0</v>
      </c>
      <c r="FX23" s="66">
        <v>1242.0</v>
      </c>
      <c r="FY23" s="69"/>
      <c r="FZ23" s="66">
        <v>0.0</v>
      </c>
      <c r="GA23" s="69"/>
      <c r="GB23" s="65"/>
      <c r="GC23" s="63">
        <f t="shared" si="29"/>
        <v>61</v>
      </c>
      <c r="GD23" s="39" t="str">
        <f t="shared" si="30"/>
        <v/>
      </c>
      <c r="GE23" s="62">
        <v>1220.0</v>
      </c>
      <c r="GF23" s="66">
        <v>1242.0</v>
      </c>
      <c r="GG23" s="69"/>
      <c r="GH23" s="66">
        <v>0.0</v>
      </c>
      <c r="GI23" s="69"/>
      <c r="GJ23" s="65"/>
      <c r="GK23" s="63">
        <f t="shared" si="31"/>
        <v>61</v>
      </c>
      <c r="GL23" s="39" t="str">
        <f t="shared" si="32"/>
        <v/>
      </c>
      <c r="GM23" s="62">
        <v>1220.0</v>
      </c>
      <c r="GN23" s="66">
        <v>1242.0</v>
      </c>
      <c r="GO23" s="69"/>
      <c r="GP23" s="66">
        <v>0.0</v>
      </c>
      <c r="GQ23" s="69"/>
      <c r="GR23" s="65"/>
      <c r="GS23" s="63">
        <f t="shared" si="33"/>
        <v>61</v>
      </c>
      <c r="GT23" s="39" t="str">
        <f t="shared" si="34"/>
        <v/>
      </c>
      <c r="GU23" s="60"/>
    </row>
    <row r="24">
      <c r="C24" s="53"/>
      <c r="F24" s="68"/>
      <c r="H24" s="68"/>
      <c r="I24" s="70"/>
      <c r="J24" s="69"/>
      <c r="K24" s="65"/>
      <c r="L24" s="69"/>
      <c r="M24" s="65"/>
      <c r="N24" s="69"/>
      <c r="O24" s="65"/>
      <c r="P24" s="59" t="str">
        <f t="shared" si="81"/>
        <v/>
      </c>
      <c r="Q24" s="39" t="str">
        <f t="shared" si="1"/>
        <v/>
      </c>
      <c r="R24" s="69"/>
      <c r="S24" s="65"/>
      <c r="T24" s="69"/>
      <c r="U24" s="65"/>
      <c r="V24" s="69"/>
      <c r="W24" s="65"/>
      <c r="X24" s="59" t="str">
        <f t="shared" si="82"/>
        <v/>
      </c>
      <c r="Y24" s="39" t="str">
        <f t="shared" si="2"/>
        <v/>
      </c>
      <c r="Z24" s="69"/>
      <c r="AA24" s="65"/>
      <c r="AB24" s="69"/>
      <c r="AC24" s="65"/>
      <c r="AD24" s="69"/>
      <c r="AE24" s="65"/>
      <c r="AF24" s="59" t="str">
        <f t="shared" si="83"/>
        <v/>
      </c>
      <c r="AG24" s="39" t="str">
        <f t="shared" si="3"/>
        <v/>
      </c>
      <c r="AH24" s="69"/>
      <c r="AI24" s="65"/>
      <c r="AJ24" s="69"/>
      <c r="AK24" s="65"/>
      <c r="AL24" s="69"/>
      <c r="AM24" s="65"/>
      <c r="AN24" s="59" t="str">
        <f t="shared" si="84"/>
        <v/>
      </c>
      <c r="AO24" s="39" t="str">
        <f t="shared" si="4"/>
        <v/>
      </c>
      <c r="AP24" s="69"/>
      <c r="AQ24" s="65"/>
      <c r="AR24" s="69"/>
      <c r="AS24" s="65"/>
      <c r="AT24" s="69"/>
      <c r="AU24" s="65"/>
      <c r="AV24" s="59" t="str">
        <f t="shared" si="85"/>
        <v/>
      </c>
      <c r="AW24" s="39" t="str">
        <f t="shared" si="5"/>
        <v/>
      </c>
      <c r="AX24" s="69"/>
      <c r="AY24" s="65"/>
      <c r="AZ24" s="69"/>
      <c r="BA24" s="65"/>
      <c r="BB24" s="69"/>
      <c r="BC24" s="65"/>
      <c r="BD24" s="59" t="str">
        <f t="shared" si="86"/>
        <v/>
      </c>
      <c r="BE24" s="39" t="str">
        <f t="shared" si="6"/>
        <v/>
      </c>
      <c r="BF24" s="69"/>
      <c r="BG24" s="65"/>
      <c r="BH24" s="69"/>
      <c r="BI24" s="65"/>
      <c r="BJ24" s="69"/>
      <c r="BK24" s="65"/>
      <c r="BL24" s="59" t="str">
        <f t="shared" si="87"/>
        <v/>
      </c>
      <c r="BM24" s="39" t="str">
        <f t="shared" si="7"/>
        <v/>
      </c>
      <c r="BN24" s="69"/>
      <c r="BO24" s="65"/>
      <c r="BP24" s="69"/>
      <c r="BQ24" s="65"/>
      <c r="BR24" s="69"/>
      <c r="BS24" s="65"/>
      <c r="BT24" s="59" t="str">
        <f t="shared" si="88"/>
        <v/>
      </c>
      <c r="BU24" s="39" t="str">
        <f t="shared" si="8"/>
        <v/>
      </c>
      <c r="BV24" s="69"/>
      <c r="BW24" s="65"/>
      <c r="BX24" s="69"/>
      <c r="BY24" s="65"/>
      <c r="BZ24" s="69"/>
      <c r="CA24" s="65"/>
      <c r="CB24" s="59" t="str">
        <f t="shared" si="89"/>
        <v/>
      </c>
      <c r="CC24" s="39" t="str">
        <f t="shared" si="10"/>
        <v/>
      </c>
      <c r="CD24" s="69"/>
      <c r="CE24" s="65"/>
      <c r="CF24" s="69"/>
      <c r="CG24" s="65"/>
      <c r="CH24" s="69"/>
      <c r="CI24" s="65"/>
      <c r="CJ24" s="59" t="str">
        <f t="shared" si="90"/>
        <v/>
      </c>
      <c r="CK24" s="39" t="str">
        <f t="shared" si="12"/>
        <v/>
      </c>
      <c r="CL24" s="69"/>
      <c r="CM24" s="65"/>
      <c r="CN24" s="69"/>
      <c r="CO24" s="65"/>
      <c r="CP24" s="69"/>
      <c r="CQ24" s="65"/>
      <c r="CR24" s="59" t="str">
        <f t="shared" si="91"/>
        <v/>
      </c>
      <c r="CS24" s="39" t="str">
        <f t="shared" si="14"/>
        <v/>
      </c>
      <c r="CT24" s="69"/>
      <c r="CU24" s="65"/>
      <c r="CV24" s="69"/>
      <c r="CW24" s="65"/>
      <c r="CX24" s="69"/>
      <c r="CY24" s="65"/>
      <c r="CZ24" s="59" t="str">
        <f t="shared" si="92"/>
        <v/>
      </c>
      <c r="DA24" s="39" t="str">
        <f t="shared" si="16"/>
        <v/>
      </c>
      <c r="DB24" s="64"/>
      <c r="DC24" s="69"/>
      <c r="DD24" s="65"/>
      <c r="DE24" s="69"/>
      <c r="DF24" s="65"/>
      <c r="DG24" s="69"/>
      <c r="DH24" s="65"/>
      <c r="DI24" s="59" t="str">
        <f t="shared" si="93"/>
        <v/>
      </c>
      <c r="DJ24" s="39" t="str">
        <f t="shared" si="18"/>
        <v/>
      </c>
      <c r="DK24" s="69"/>
      <c r="DL24" s="65"/>
      <c r="DM24" s="69"/>
      <c r="DN24" s="65"/>
      <c r="DO24" s="69"/>
      <c r="DP24" s="65"/>
      <c r="DQ24" s="59" t="str">
        <f t="shared" si="94"/>
        <v/>
      </c>
      <c r="DR24" s="39" t="str">
        <f t="shared" si="19"/>
        <v/>
      </c>
      <c r="DS24" s="69"/>
      <c r="DT24" s="65"/>
      <c r="DU24" s="69"/>
      <c r="DV24" s="65"/>
      <c r="DW24" s="69"/>
      <c r="DX24" s="65"/>
      <c r="DY24" s="59" t="str">
        <f t="shared" si="95"/>
        <v/>
      </c>
      <c r="DZ24" s="39" t="str">
        <f t="shared" si="20"/>
        <v/>
      </c>
      <c r="EA24" s="69"/>
      <c r="EB24" s="65"/>
      <c r="EC24" s="69"/>
      <c r="ED24" s="65"/>
      <c r="EE24" s="69"/>
      <c r="EF24" s="65"/>
      <c r="EG24" s="59" t="str">
        <f t="shared" si="96"/>
        <v/>
      </c>
      <c r="EH24" s="39" t="str">
        <f t="shared" si="21"/>
        <v/>
      </c>
      <c r="EI24" s="69"/>
      <c r="EJ24" s="65"/>
      <c r="EK24" s="69"/>
      <c r="EL24" s="65"/>
      <c r="EM24" s="69"/>
      <c r="EN24" s="65"/>
      <c r="EO24" s="59" t="str">
        <f t="shared" ref="EO24:EO48" si="97">IF(EI24="", "", IF(EI24&lt;1220, EI24*0.05, 1220*0.05))</f>
        <v/>
      </c>
      <c r="EP24" s="39" t="str">
        <f t="shared" si="22"/>
        <v/>
      </c>
      <c r="EQ24" s="69"/>
      <c r="ER24" s="65"/>
      <c r="ES24" s="69"/>
      <c r="ET24" s="65"/>
      <c r="EU24" s="69"/>
      <c r="EV24" s="65"/>
      <c r="EW24" s="59" t="str">
        <f t="shared" ref="EW24:EW48" si="98">IF(EQ24="", "", IF(EQ24&lt;1220, EQ24*0.05, 1220*0.05))</f>
        <v/>
      </c>
      <c r="EX24" s="39" t="str">
        <f t="shared" si="23"/>
        <v/>
      </c>
      <c r="EY24" s="71"/>
      <c r="EZ24" s="72"/>
      <c r="FA24" s="71"/>
      <c r="FB24" s="72"/>
      <c r="FC24" s="71"/>
      <c r="FD24" s="72"/>
      <c r="FE24" s="73" t="str">
        <f t="shared" si="40"/>
        <v/>
      </c>
      <c r="FF24" s="39" t="str">
        <f t="shared" si="24"/>
        <v/>
      </c>
      <c r="FG24" s="71"/>
      <c r="FH24" s="65"/>
      <c r="FI24" s="69"/>
      <c r="FJ24" s="65"/>
      <c r="FK24" s="69"/>
      <c r="FL24" s="65"/>
      <c r="FM24" s="59" t="str">
        <f t="shared" si="25"/>
        <v/>
      </c>
      <c r="FN24" s="39" t="str">
        <f t="shared" si="26"/>
        <v/>
      </c>
      <c r="FO24" s="71"/>
      <c r="FP24" s="65"/>
      <c r="FQ24" s="69"/>
      <c r="FR24" s="65"/>
      <c r="FS24" s="69"/>
      <c r="FT24" s="65"/>
      <c r="FU24" s="59" t="str">
        <f t="shared" si="27"/>
        <v/>
      </c>
      <c r="FV24" s="39" t="str">
        <f t="shared" si="28"/>
        <v/>
      </c>
      <c r="FW24" s="71"/>
      <c r="FX24" s="65"/>
      <c r="FY24" s="69"/>
      <c r="FZ24" s="65"/>
      <c r="GA24" s="69"/>
      <c r="GB24" s="65"/>
      <c r="GC24" s="59" t="str">
        <f t="shared" si="29"/>
        <v/>
      </c>
      <c r="GD24" s="39" t="str">
        <f t="shared" si="30"/>
        <v/>
      </c>
      <c r="GE24" s="71"/>
      <c r="GF24" s="65"/>
      <c r="GG24" s="69"/>
      <c r="GH24" s="65"/>
      <c r="GI24" s="69"/>
      <c r="GJ24" s="65"/>
      <c r="GK24" s="59" t="str">
        <f t="shared" si="31"/>
        <v/>
      </c>
      <c r="GL24" s="39" t="str">
        <f t="shared" si="32"/>
        <v/>
      </c>
      <c r="GM24" s="71"/>
      <c r="GN24" s="65"/>
      <c r="GO24" s="56"/>
      <c r="GP24" s="65"/>
      <c r="GQ24" s="69"/>
      <c r="GR24" s="65"/>
      <c r="GS24" s="59" t="str">
        <f t="shared" si="33"/>
        <v/>
      </c>
      <c r="GT24" s="39" t="str">
        <f t="shared" si="34"/>
        <v/>
      </c>
      <c r="GU24" s="60"/>
    </row>
    <row r="25">
      <c r="C25" s="53"/>
      <c r="F25" s="68"/>
      <c r="H25" s="68"/>
      <c r="I25" s="70"/>
      <c r="J25" s="69"/>
      <c r="K25" s="65"/>
      <c r="L25" s="69"/>
      <c r="M25" s="65"/>
      <c r="N25" s="69"/>
      <c r="O25" s="65"/>
      <c r="P25" s="59" t="str">
        <f t="shared" si="81"/>
        <v/>
      </c>
      <c r="Q25" s="39" t="str">
        <f t="shared" si="1"/>
        <v/>
      </c>
      <c r="R25" s="69"/>
      <c r="S25" s="65"/>
      <c r="T25" s="69"/>
      <c r="U25" s="65"/>
      <c r="V25" s="69"/>
      <c r="W25" s="65"/>
      <c r="X25" s="59" t="str">
        <f t="shared" si="82"/>
        <v/>
      </c>
      <c r="Y25" s="39" t="str">
        <f t="shared" si="2"/>
        <v/>
      </c>
      <c r="Z25" s="69"/>
      <c r="AA25" s="65"/>
      <c r="AB25" s="69"/>
      <c r="AC25" s="65"/>
      <c r="AD25" s="69"/>
      <c r="AE25" s="65"/>
      <c r="AF25" s="59" t="str">
        <f t="shared" si="83"/>
        <v/>
      </c>
      <c r="AG25" s="39" t="str">
        <f t="shared" si="3"/>
        <v/>
      </c>
      <c r="AH25" s="69"/>
      <c r="AI25" s="65"/>
      <c r="AJ25" s="69"/>
      <c r="AK25" s="65"/>
      <c r="AL25" s="69"/>
      <c r="AM25" s="65"/>
      <c r="AN25" s="59" t="str">
        <f t="shared" si="84"/>
        <v/>
      </c>
      <c r="AO25" s="39" t="str">
        <f t="shared" si="4"/>
        <v/>
      </c>
      <c r="AP25" s="69"/>
      <c r="AQ25" s="65"/>
      <c r="AR25" s="69"/>
      <c r="AS25" s="65"/>
      <c r="AT25" s="69"/>
      <c r="AU25" s="65"/>
      <c r="AV25" s="59" t="str">
        <f t="shared" si="85"/>
        <v/>
      </c>
      <c r="AW25" s="39" t="str">
        <f t="shared" si="5"/>
        <v/>
      </c>
      <c r="AX25" s="69"/>
      <c r="AY25" s="65"/>
      <c r="AZ25" s="69"/>
      <c r="BA25" s="65"/>
      <c r="BB25" s="69"/>
      <c r="BC25" s="65"/>
      <c r="BD25" s="59" t="str">
        <f t="shared" si="86"/>
        <v/>
      </c>
      <c r="BE25" s="39" t="str">
        <f t="shared" si="6"/>
        <v/>
      </c>
      <c r="BF25" s="69"/>
      <c r="BG25" s="65"/>
      <c r="BH25" s="69"/>
      <c r="BI25" s="65"/>
      <c r="BJ25" s="69"/>
      <c r="BK25" s="65"/>
      <c r="BL25" s="59" t="str">
        <f t="shared" si="87"/>
        <v/>
      </c>
      <c r="BM25" s="39" t="str">
        <f t="shared" si="7"/>
        <v/>
      </c>
      <c r="BN25" s="69"/>
      <c r="BO25" s="65"/>
      <c r="BP25" s="69"/>
      <c r="BQ25" s="65"/>
      <c r="BR25" s="69"/>
      <c r="BS25" s="65"/>
      <c r="BT25" s="59" t="str">
        <f t="shared" si="88"/>
        <v/>
      </c>
      <c r="BU25" s="39" t="str">
        <f t="shared" si="8"/>
        <v/>
      </c>
      <c r="BV25" s="69"/>
      <c r="BW25" s="65"/>
      <c r="BX25" s="69"/>
      <c r="BY25" s="65"/>
      <c r="BZ25" s="69"/>
      <c r="CA25" s="65"/>
      <c r="CB25" s="59" t="str">
        <f t="shared" si="89"/>
        <v/>
      </c>
      <c r="CC25" s="39" t="str">
        <f t="shared" si="10"/>
        <v/>
      </c>
      <c r="CD25" s="69"/>
      <c r="CE25" s="65"/>
      <c r="CF25" s="69"/>
      <c r="CG25" s="65"/>
      <c r="CH25" s="69"/>
      <c r="CI25" s="65"/>
      <c r="CJ25" s="59" t="str">
        <f t="shared" si="90"/>
        <v/>
      </c>
      <c r="CK25" s="39" t="str">
        <f t="shared" si="12"/>
        <v/>
      </c>
      <c r="CL25" s="69"/>
      <c r="CM25" s="65"/>
      <c r="CN25" s="69"/>
      <c r="CO25" s="65"/>
      <c r="CP25" s="69"/>
      <c r="CQ25" s="65"/>
      <c r="CR25" s="59" t="str">
        <f t="shared" si="91"/>
        <v/>
      </c>
      <c r="CS25" s="39" t="str">
        <f t="shared" si="14"/>
        <v/>
      </c>
      <c r="CT25" s="69"/>
      <c r="CU25" s="65"/>
      <c r="CV25" s="69"/>
      <c r="CW25" s="65"/>
      <c r="CX25" s="69"/>
      <c r="CY25" s="65"/>
      <c r="CZ25" s="59" t="str">
        <f t="shared" si="92"/>
        <v/>
      </c>
      <c r="DA25" s="39" t="str">
        <f t="shared" si="16"/>
        <v/>
      </c>
      <c r="DB25" s="64"/>
      <c r="DC25" s="69"/>
      <c r="DD25" s="65"/>
      <c r="DE25" s="69"/>
      <c r="DF25" s="65"/>
      <c r="DG25" s="69"/>
      <c r="DH25" s="65"/>
      <c r="DI25" s="59" t="str">
        <f t="shared" si="93"/>
        <v/>
      </c>
      <c r="DJ25" s="39" t="str">
        <f t="shared" si="18"/>
        <v/>
      </c>
      <c r="DK25" s="69"/>
      <c r="DL25" s="65"/>
      <c r="DM25" s="69"/>
      <c r="DN25" s="65"/>
      <c r="DO25" s="69"/>
      <c r="DP25" s="65"/>
      <c r="DQ25" s="59" t="str">
        <f t="shared" si="94"/>
        <v/>
      </c>
      <c r="DR25" s="39" t="str">
        <f t="shared" si="19"/>
        <v/>
      </c>
      <c r="DS25" s="69"/>
      <c r="DT25" s="65"/>
      <c r="DU25" s="69"/>
      <c r="DV25" s="65"/>
      <c r="DW25" s="69"/>
      <c r="DX25" s="65"/>
      <c r="DY25" s="59" t="str">
        <f t="shared" si="95"/>
        <v/>
      </c>
      <c r="DZ25" s="39" t="str">
        <f t="shared" si="20"/>
        <v/>
      </c>
      <c r="EA25" s="69"/>
      <c r="EB25" s="65"/>
      <c r="EC25" s="69"/>
      <c r="ED25" s="65"/>
      <c r="EE25" s="69"/>
      <c r="EF25" s="65"/>
      <c r="EG25" s="59" t="str">
        <f t="shared" si="96"/>
        <v/>
      </c>
      <c r="EH25" s="39" t="str">
        <f t="shared" si="21"/>
        <v/>
      </c>
      <c r="EI25" s="69"/>
      <c r="EJ25" s="65"/>
      <c r="EK25" s="69"/>
      <c r="EL25" s="65"/>
      <c r="EM25" s="69"/>
      <c r="EN25" s="65"/>
      <c r="EO25" s="59" t="str">
        <f t="shared" si="97"/>
        <v/>
      </c>
      <c r="EP25" s="39" t="str">
        <f t="shared" si="22"/>
        <v/>
      </c>
      <c r="EQ25" s="69"/>
      <c r="ER25" s="65"/>
      <c r="ES25" s="69"/>
      <c r="ET25" s="65"/>
      <c r="EU25" s="69"/>
      <c r="EV25" s="65"/>
      <c r="EW25" s="59" t="str">
        <f t="shared" si="98"/>
        <v/>
      </c>
      <c r="EX25" s="39" t="str">
        <f t="shared" si="23"/>
        <v/>
      </c>
      <c r="EY25" s="71"/>
      <c r="EZ25" s="72"/>
      <c r="FA25" s="71"/>
      <c r="FB25" s="72"/>
      <c r="FC25" s="71"/>
      <c r="FD25" s="72"/>
      <c r="FE25" s="73" t="str">
        <f t="shared" si="40"/>
        <v/>
      </c>
      <c r="FF25" s="39" t="str">
        <f t="shared" si="24"/>
        <v/>
      </c>
      <c r="FG25" s="71"/>
      <c r="FH25" s="65"/>
      <c r="FI25" s="69"/>
      <c r="FJ25" s="65"/>
      <c r="FK25" s="69"/>
      <c r="FL25" s="65"/>
      <c r="FM25" s="59" t="str">
        <f t="shared" si="25"/>
        <v/>
      </c>
      <c r="FN25" s="39" t="str">
        <f t="shared" si="26"/>
        <v/>
      </c>
      <c r="FO25" s="71"/>
      <c r="FP25" s="65"/>
      <c r="FQ25" s="69"/>
      <c r="FR25" s="65"/>
      <c r="FS25" s="69"/>
      <c r="FT25" s="65"/>
      <c r="FU25" s="59" t="str">
        <f t="shared" si="27"/>
        <v/>
      </c>
      <c r="FV25" s="39" t="str">
        <f t="shared" si="28"/>
        <v/>
      </c>
      <c r="FW25" s="71"/>
      <c r="FX25" s="65"/>
      <c r="FY25" s="69"/>
      <c r="FZ25" s="65"/>
      <c r="GA25" s="69"/>
      <c r="GB25" s="65"/>
      <c r="GC25" s="59" t="str">
        <f t="shared" si="29"/>
        <v/>
      </c>
      <c r="GD25" s="39" t="str">
        <f t="shared" si="30"/>
        <v/>
      </c>
      <c r="GE25" s="71"/>
      <c r="GF25" s="65"/>
      <c r="GG25" s="69"/>
      <c r="GH25" s="65"/>
      <c r="GI25" s="69"/>
      <c r="GJ25" s="65"/>
      <c r="GK25" s="59" t="str">
        <f t="shared" si="31"/>
        <v/>
      </c>
      <c r="GL25" s="39" t="str">
        <f t="shared" si="32"/>
        <v/>
      </c>
      <c r="GM25" s="71"/>
      <c r="GN25" s="65"/>
      <c r="GO25" s="56"/>
      <c r="GP25" s="65"/>
      <c r="GQ25" s="69"/>
      <c r="GR25" s="65"/>
      <c r="GS25" s="59" t="str">
        <f t="shared" si="33"/>
        <v/>
      </c>
      <c r="GT25" s="39" t="str">
        <f t="shared" si="34"/>
        <v/>
      </c>
      <c r="GU25" s="60"/>
    </row>
    <row r="26">
      <c r="A26" s="74" t="s">
        <v>88</v>
      </c>
      <c r="B26" s="46"/>
      <c r="C26" s="75"/>
      <c r="D26" s="75"/>
      <c r="E26" s="76"/>
      <c r="F26" s="75"/>
      <c r="G26" s="75"/>
      <c r="H26" s="75"/>
      <c r="I26" s="77"/>
      <c r="J26" s="78"/>
      <c r="K26" s="79"/>
      <c r="L26" s="79"/>
      <c r="M26" s="79"/>
      <c r="N26" s="79"/>
      <c r="O26" s="78"/>
      <c r="P26" s="80" t="str">
        <f t="shared" si="81"/>
        <v/>
      </c>
      <c r="Q26" s="81" t="str">
        <f t="shared" si="1"/>
        <v/>
      </c>
      <c r="R26" s="79"/>
      <c r="S26" s="79"/>
      <c r="T26" s="79"/>
      <c r="U26" s="79"/>
      <c r="V26" s="79"/>
      <c r="W26" s="78"/>
      <c r="X26" s="80" t="str">
        <f t="shared" si="82"/>
        <v/>
      </c>
      <c r="Y26" s="81" t="str">
        <f t="shared" si="2"/>
        <v/>
      </c>
      <c r="Z26" s="79"/>
      <c r="AA26" s="79"/>
      <c r="AB26" s="79"/>
      <c r="AC26" s="79"/>
      <c r="AD26" s="79"/>
      <c r="AE26" s="78"/>
      <c r="AF26" s="80" t="str">
        <f t="shared" si="83"/>
        <v/>
      </c>
      <c r="AG26" s="81" t="str">
        <f t="shared" si="3"/>
        <v/>
      </c>
      <c r="AH26" s="79"/>
      <c r="AI26" s="79"/>
      <c r="AJ26" s="79"/>
      <c r="AK26" s="79"/>
      <c r="AL26" s="79"/>
      <c r="AM26" s="78"/>
      <c r="AN26" s="80" t="str">
        <f t="shared" si="84"/>
        <v/>
      </c>
      <c r="AO26" s="81" t="str">
        <f t="shared" si="4"/>
        <v/>
      </c>
      <c r="AP26" s="79"/>
      <c r="AQ26" s="79"/>
      <c r="AR26" s="79"/>
      <c r="AS26" s="79"/>
      <c r="AT26" s="79"/>
      <c r="AU26" s="78"/>
      <c r="AV26" s="80" t="str">
        <f t="shared" si="85"/>
        <v/>
      </c>
      <c r="AW26" s="81" t="str">
        <f t="shared" si="5"/>
        <v/>
      </c>
      <c r="AX26" s="79"/>
      <c r="AY26" s="79"/>
      <c r="AZ26" s="79"/>
      <c r="BA26" s="79"/>
      <c r="BB26" s="79"/>
      <c r="BC26" s="78"/>
      <c r="BD26" s="80" t="str">
        <f t="shared" si="86"/>
        <v/>
      </c>
      <c r="BE26" s="81" t="str">
        <f t="shared" si="6"/>
        <v/>
      </c>
      <c r="BF26" s="79"/>
      <c r="BG26" s="79"/>
      <c r="BH26" s="79"/>
      <c r="BI26" s="79"/>
      <c r="BJ26" s="79"/>
      <c r="BK26" s="78"/>
      <c r="BL26" s="80" t="str">
        <f t="shared" si="87"/>
        <v/>
      </c>
      <c r="BM26" s="81" t="str">
        <f t="shared" si="7"/>
        <v/>
      </c>
      <c r="BN26" s="79"/>
      <c r="BO26" s="79"/>
      <c r="BP26" s="79"/>
      <c r="BQ26" s="79"/>
      <c r="BR26" s="79"/>
      <c r="BS26" s="78"/>
      <c r="BT26" s="80" t="str">
        <f t="shared" si="88"/>
        <v/>
      </c>
      <c r="BU26" s="81" t="str">
        <f t="shared" si="8"/>
        <v/>
      </c>
      <c r="BV26" s="79"/>
      <c r="BW26" s="79"/>
      <c r="BX26" s="79"/>
      <c r="BY26" s="79"/>
      <c r="BZ26" s="79"/>
      <c r="CA26" s="78"/>
      <c r="CB26" s="80" t="str">
        <f t="shared" si="89"/>
        <v/>
      </c>
      <c r="CC26" s="81" t="str">
        <f t="shared" si="10"/>
        <v/>
      </c>
      <c r="CD26" s="79"/>
      <c r="CE26" s="79"/>
      <c r="CF26" s="79"/>
      <c r="CG26" s="79"/>
      <c r="CH26" s="79"/>
      <c r="CI26" s="78"/>
      <c r="CJ26" s="80" t="str">
        <f t="shared" si="90"/>
        <v/>
      </c>
      <c r="CK26" s="81" t="str">
        <f t="shared" si="12"/>
        <v/>
      </c>
      <c r="CL26" s="79"/>
      <c r="CM26" s="79"/>
      <c r="CN26" s="79"/>
      <c r="CO26" s="79"/>
      <c r="CP26" s="79"/>
      <c r="CQ26" s="78"/>
      <c r="CR26" s="80" t="str">
        <f t="shared" si="91"/>
        <v/>
      </c>
      <c r="CS26" s="81" t="str">
        <f t="shared" si="14"/>
        <v/>
      </c>
      <c r="CT26" s="79"/>
      <c r="CU26" s="79"/>
      <c r="CV26" s="79"/>
      <c r="CW26" s="79"/>
      <c r="CX26" s="79"/>
      <c r="CY26" s="78"/>
      <c r="CZ26" s="80" t="str">
        <f t="shared" si="92"/>
        <v/>
      </c>
      <c r="DA26" s="81" t="str">
        <f t="shared" si="16"/>
        <v/>
      </c>
      <c r="DB26" s="78"/>
      <c r="DC26" s="78"/>
      <c r="DD26" s="79"/>
      <c r="DE26" s="79"/>
      <c r="DF26" s="79"/>
      <c r="DG26" s="79"/>
      <c r="DH26" s="78"/>
      <c r="DI26" s="80" t="str">
        <f t="shared" si="93"/>
        <v/>
      </c>
      <c r="DJ26" s="81" t="str">
        <f t="shared" si="18"/>
        <v/>
      </c>
      <c r="DK26" s="79"/>
      <c r="DL26" s="79"/>
      <c r="DM26" s="79"/>
      <c r="DN26" s="79"/>
      <c r="DO26" s="79"/>
      <c r="DP26" s="78"/>
      <c r="DQ26" s="80" t="str">
        <f t="shared" si="94"/>
        <v/>
      </c>
      <c r="DR26" s="81" t="str">
        <f t="shared" si="19"/>
        <v/>
      </c>
      <c r="DS26" s="79"/>
      <c r="DT26" s="79"/>
      <c r="DU26" s="79"/>
      <c r="DV26" s="79"/>
      <c r="DW26" s="79"/>
      <c r="DX26" s="78"/>
      <c r="DY26" s="80" t="str">
        <f t="shared" si="95"/>
        <v/>
      </c>
      <c r="DZ26" s="81" t="str">
        <f t="shared" si="20"/>
        <v/>
      </c>
      <c r="EA26" s="79"/>
      <c r="EB26" s="79"/>
      <c r="EC26" s="79"/>
      <c r="ED26" s="79"/>
      <c r="EE26" s="79"/>
      <c r="EF26" s="78"/>
      <c r="EG26" s="80" t="str">
        <f t="shared" si="96"/>
        <v/>
      </c>
      <c r="EH26" s="81" t="str">
        <f t="shared" si="21"/>
        <v/>
      </c>
      <c r="EI26" s="79"/>
      <c r="EJ26" s="79"/>
      <c r="EK26" s="79"/>
      <c r="EL26" s="79"/>
      <c r="EM26" s="79"/>
      <c r="EN26" s="78"/>
      <c r="EO26" s="80" t="str">
        <f t="shared" si="97"/>
        <v/>
      </c>
      <c r="EP26" s="81" t="str">
        <f t="shared" si="22"/>
        <v/>
      </c>
      <c r="EQ26" s="79"/>
      <c r="ER26" s="79"/>
      <c r="ES26" s="79"/>
      <c r="ET26" s="79"/>
      <c r="EU26" s="79"/>
      <c r="EV26" s="78"/>
      <c r="EW26" s="80" t="str">
        <f t="shared" si="98"/>
        <v/>
      </c>
      <c r="EX26" s="81" t="str">
        <f t="shared" si="23"/>
        <v/>
      </c>
      <c r="EY26" s="79"/>
      <c r="EZ26" s="79"/>
      <c r="FA26" s="79"/>
      <c r="FB26" s="79"/>
      <c r="FC26" s="79"/>
      <c r="FD26" s="78"/>
      <c r="FE26" s="80" t="str">
        <f t="shared" si="40"/>
        <v/>
      </c>
      <c r="FF26" s="81" t="str">
        <f t="shared" si="24"/>
        <v/>
      </c>
      <c r="FG26" s="79"/>
      <c r="FH26" s="79"/>
      <c r="FI26" s="79"/>
      <c r="FJ26" s="79"/>
      <c r="FK26" s="79"/>
      <c r="FL26" s="78"/>
      <c r="FM26" s="80" t="str">
        <f t="shared" si="25"/>
        <v/>
      </c>
      <c r="FN26" s="81" t="str">
        <f t="shared" si="26"/>
        <v/>
      </c>
      <c r="FO26" s="79"/>
      <c r="FP26" s="79"/>
      <c r="FQ26" s="79"/>
      <c r="FR26" s="79"/>
      <c r="FS26" s="79"/>
      <c r="FT26" s="78"/>
      <c r="FU26" s="80" t="str">
        <f t="shared" si="27"/>
        <v/>
      </c>
      <c r="FV26" s="81" t="str">
        <f t="shared" si="28"/>
        <v/>
      </c>
      <c r="FW26" s="79"/>
      <c r="FX26" s="79"/>
      <c r="FY26" s="79"/>
      <c r="FZ26" s="79"/>
      <c r="GA26" s="79"/>
      <c r="GB26" s="78"/>
      <c r="GC26" s="80" t="str">
        <f t="shared" si="29"/>
        <v/>
      </c>
      <c r="GD26" s="81" t="str">
        <f t="shared" si="30"/>
        <v/>
      </c>
      <c r="GE26" s="79"/>
      <c r="GF26" s="79"/>
      <c r="GG26" s="79"/>
      <c r="GH26" s="79"/>
      <c r="GI26" s="79"/>
      <c r="GJ26" s="78"/>
      <c r="GK26" s="80" t="str">
        <f t="shared" si="31"/>
        <v/>
      </c>
      <c r="GL26" s="81" t="str">
        <f t="shared" si="32"/>
        <v/>
      </c>
      <c r="GM26" s="79"/>
      <c r="GN26" s="79"/>
      <c r="GO26" s="79"/>
      <c r="GP26" s="79"/>
      <c r="GQ26" s="79"/>
      <c r="GR26" s="78"/>
      <c r="GS26" s="80" t="str">
        <f t="shared" si="33"/>
        <v/>
      </c>
      <c r="GT26" s="81" t="str">
        <f t="shared" si="34"/>
        <v/>
      </c>
      <c r="GU26" s="82"/>
    </row>
    <row r="27">
      <c r="A27" s="21" t="b">
        <v>0</v>
      </c>
      <c r="B27" s="21" t="s">
        <v>89</v>
      </c>
      <c r="C27" s="53" t="s">
        <v>55</v>
      </c>
      <c r="D27" s="21">
        <v>269222.0</v>
      </c>
      <c r="E27" s="67">
        <v>105.92</v>
      </c>
      <c r="F27" s="21" t="s">
        <v>90</v>
      </c>
      <c r="G27" s="21" t="s">
        <v>91</v>
      </c>
      <c r="H27" s="21" t="s">
        <v>63</v>
      </c>
      <c r="I27" s="55" t="s">
        <v>59</v>
      </c>
      <c r="J27" s="56"/>
      <c r="K27" s="57"/>
      <c r="L27" s="56"/>
      <c r="M27" s="57"/>
      <c r="N27" s="56"/>
      <c r="O27" s="65"/>
      <c r="P27" s="59" t="str">
        <f t="shared" si="81"/>
        <v/>
      </c>
      <c r="Q27" s="39" t="str">
        <f t="shared" si="1"/>
        <v/>
      </c>
      <c r="R27" s="56"/>
      <c r="S27" s="57"/>
      <c r="T27" s="56"/>
      <c r="U27" s="57"/>
      <c r="V27" s="56"/>
      <c r="W27" s="65"/>
      <c r="X27" s="59" t="str">
        <f t="shared" si="82"/>
        <v/>
      </c>
      <c r="Y27" s="39" t="str">
        <f t="shared" si="2"/>
        <v/>
      </c>
      <c r="Z27" s="56"/>
      <c r="AA27" s="57"/>
      <c r="AB27" s="56"/>
      <c r="AC27" s="57"/>
      <c r="AD27" s="56"/>
      <c r="AE27" s="65"/>
      <c r="AF27" s="59" t="str">
        <f t="shared" si="83"/>
        <v/>
      </c>
      <c r="AG27" s="39" t="str">
        <f t="shared" si="3"/>
        <v/>
      </c>
      <c r="AH27" s="56"/>
      <c r="AI27" s="57"/>
      <c r="AJ27" s="56"/>
      <c r="AK27" s="57"/>
      <c r="AL27" s="56"/>
      <c r="AM27" s="65"/>
      <c r="AN27" s="59" t="str">
        <f t="shared" si="84"/>
        <v/>
      </c>
      <c r="AO27" s="39" t="str">
        <f t="shared" si="4"/>
        <v/>
      </c>
      <c r="AP27" s="56"/>
      <c r="AQ27" s="57"/>
      <c r="AR27" s="56"/>
      <c r="AS27" s="57"/>
      <c r="AT27" s="56"/>
      <c r="AU27" s="65"/>
      <c r="AV27" s="59"/>
      <c r="AW27" s="39" t="str">
        <f t="shared" si="5"/>
        <v/>
      </c>
      <c r="AX27" s="56"/>
      <c r="AY27" s="57"/>
      <c r="AZ27" s="56"/>
      <c r="BA27" s="57"/>
      <c r="BB27" s="56"/>
      <c r="BC27" s="65"/>
      <c r="BD27" s="59"/>
      <c r="BE27" s="39" t="str">
        <f t="shared" si="6"/>
        <v/>
      </c>
      <c r="BF27" s="56"/>
      <c r="BG27" s="57"/>
      <c r="BH27" s="56"/>
      <c r="BI27" s="57"/>
      <c r="BJ27" s="56"/>
      <c r="BK27" s="65"/>
      <c r="BL27" s="59"/>
      <c r="BM27" s="39" t="str">
        <f t="shared" si="7"/>
        <v/>
      </c>
      <c r="BN27" s="56"/>
      <c r="BO27" s="57"/>
      <c r="BP27" s="56"/>
      <c r="BQ27" s="57"/>
      <c r="BR27" s="56"/>
      <c r="BS27" s="65"/>
      <c r="BT27" s="59"/>
      <c r="BU27" s="39" t="str">
        <f t="shared" si="8"/>
        <v/>
      </c>
      <c r="BV27" s="56"/>
      <c r="BW27" s="57"/>
      <c r="BX27" s="56"/>
      <c r="BY27" s="57"/>
      <c r="BZ27" s="56"/>
      <c r="CA27" s="65"/>
      <c r="CB27" s="59"/>
      <c r="CC27" s="39" t="str">
        <f t="shared" si="10"/>
        <v/>
      </c>
      <c r="CD27" s="56">
        <v>0.0</v>
      </c>
      <c r="CE27" s="57">
        <v>1095.0</v>
      </c>
      <c r="CF27" s="56">
        <v>1095.0</v>
      </c>
      <c r="CG27" s="57">
        <v>125.0</v>
      </c>
      <c r="CH27" s="56"/>
      <c r="CI27" s="57">
        <v>0.0</v>
      </c>
      <c r="CJ27" s="59">
        <f t="shared" si="90"/>
        <v>0</v>
      </c>
      <c r="CK27" s="39">
        <f t="shared" si="12"/>
        <v>1095</v>
      </c>
      <c r="CL27" s="56">
        <v>0.0</v>
      </c>
      <c r="CM27" s="57">
        <v>1095.0</v>
      </c>
      <c r="CN27" s="56">
        <v>1095.0</v>
      </c>
      <c r="CO27" s="57">
        <v>125.0</v>
      </c>
      <c r="CP27" s="56"/>
      <c r="CQ27" s="57">
        <v>0.0</v>
      </c>
      <c r="CR27" s="59">
        <f t="shared" si="91"/>
        <v>0</v>
      </c>
      <c r="CS27" s="39">
        <f t="shared" si="14"/>
        <v>1095</v>
      </c>
      <c r="CT27" s="56">
        <v>3285.0</v>
      </c>
      <c r="CU27" s="57">
        <v>1095.0</v>
      </c>
      <c r="CV27" s="56">
        <v>1095.0</v>
      </c>
      <c r="CW27" s="57">
        <v>125.0</v>
      </c>
      <c r="CX27" s="56"/>
      <c r="CY27" s="57">
        <v>0.0</v>
      </c>
      <c r="CZ27" s="59">
        <v>50.0</v>
      </c>
      <c r="DA27" s="39">
        <f t="shared" si="16"/>
        <v>-2240</v>
      </c>
      <c r="DB27" s="64"/>
      <c r="DC27" s="56">
        <v>1000.0</v>
      </c>
      <c r="DD27" s="57">
        <v>1098.0</v>
      </c>
      <c r="DE27" s="56">
        <v>1098.0</v>
      </c>
      <c r="DF27" s="57">
        <v>122.0</v>
      </c>
      <c r="DG27" s="56"/>
      <c r="DH27" s="57">
        <v>0.0</v>
      </c>
      <c r="DI27" s="59">
        <f t="shared" si="93"/>
        <v>50</v>
      </c>
      <c r="DJ27" s="39">
        <f t="shared" si="18"/>
        <v>48</v>
      </c>
      <c r="DK27" s="56">
        <v>1000.0</v>
      </c>
      <c r="DL27" s="57">
        <v>1098.0</v>
      </c>
      <c r="DM27" s="56">
        <v>1098.0</v>
      </c>
      <c r="DN27" s="57">
        <v>122.0</v>
      </c>
      <c r="DO27" s="56"/>
      <c r="DP27" s="57">
        <v>0.0</v>
      </c>
      <c r="DQ27" s="59">
        <f t="shared" si="94"/>
        <v>50</v>
      </c>
      <c r="DR27" s="39">
        <f t="shared" si="19"/>
        <v>48</v>
      </c>
      <c r="DS27" s="56">
        <v>0.0</v>
      </c>
      <c r="DT27" s="57">
        <v>1098.0</v>
      </c>
      <c r="DU27" s="56">
        <v>1098.0</v>
      </c>
      <c r="DV27" s="57">
        <v>122.0</v>
      </c>
      <c r="DW27" s="56"/>
      <c r="DX27" s="57">
        <v>0.0</v>
      </c>
      <c r="DY27" s="59">
        <f t="shared" si="95"/>
        <v>0</v>
      </c>
      <c r="DZ27" s="39">
        <f t="shared" si="20"/>
        <v>1098</v>
      </c>
      <c r="EA27" s="56">
        <v>2176.0</v>
      </c>
      <c r="EB27" s="57">
        <v>1098.0</v>
      </c>
      <c r="EC27" s="56">
        <v>1098.0</v>
      </c>
      <c r="ED27" s="57">
        <v>122.0</v>
      </c>
      <c r="EE27" s="56"/>
      <c r="EF27" s="57">
        <v>0.0</v>
      </c>
      <c r="EG27" s="59">
        <f t="shared" si="96"/>
        <v>61</v>
      </c>
      <c r="EH27" s="39">
        <f t="shared" si="21"/>
        <v>-1139</v>
      </c>
      <c r="EI27" s="56">
        <v>1000.0</v>
      </c>
      <c r="EJ27" s="57">
        <v>1098.0</v>
      </c>
      <c r="EK27" s="56">
        <v>1098.0</v>
      </c>
      <c r="EL27" s="57">
        <v>122.0</v>
      </c>
      <c r="EM27" s="56"/>
      <c r="EN27" s="57">
        <v>0.0</v>
      </c>
      <c r="EO27" s="59">
        <f t="shared" si="97"/>
        <v>50</v>
      </c>
      <c r="EP27" s="39">
        <f t="shared" si="22"/>
        <v>48</v>
      </c>
      <c r="EQ27" s="56">
        <v>1000.0</v>
      </c>
      <c r="ER27" s="57">
        <v>1098.0</v>
      </c>
      <c r="ES27" s="56">
        <v>1098.0</v>
      </c>
      <c r="ET27" s="57">
        <v>122.0</v>
      </c>
      <c r="EU27" s="56"/>
      <c r="EV27" s="57">
        <v>0.0</v>
      </c>
      <c r="EW27" s="59">
        <f t="shared" si="98"/>
        <v>50</v>
      </c>
      <c r="EX27" s="39">
        <f t="shared" si="23"/>
        <v>48</v>
      </c>
      <c r="EY27" s="56">
        <v>1000.0</v>
      </c>
      <c r="EZ27" s="57"/>
      <c r="FA27" s="56">
        <v>0.0</v>
      </c>
      <c r="FB27" s="57"/>
      <c r="FC27" s="56"/>
      <c r="FD27" s="65"/>
      <c r="FE27" s="59">
        <f t="shared" si="40"/>
        <v>50</v>
      </c>
      <c r="FF27" s="39">
        <f t="shared" si="24"/>
        <v>-1050</v>
      </c>
      <c r="FG27" s="62">
        <v>1000.0</v>
      </c>
      <c r="FH27" s="57"/>
      <c r="FI27" s="56"/>
      <c r="FJ27" s="57"/>
      <c r="FK27" s="56"/>
      <c r="FL27" s="65"/>
      <c r="FM27" s="63">
        <f t="shared" si="25"/>
        <v>50</v>
      </c>
      <c r="FN27" s="39" t="str">
        <f t="shared" si="26"/>
        <v/>
      </c>
      <c r="FO27" s="62">
        <v>1000.0</v>
      </c>
      <c r="FP27" s="57"/>
      <c r="FQ27" s="56"/>
      <c r="FR27" s="57"/>
      <c r="FS27" s="56"/>
      <c r="FT27" s="65"/>
      <c r="FU27" s="63">
        <f t="shared" si="27"/>
        <v>50</v>
      </c>
      <c r="FV27" s="39" t="str">
        <f t="shared" si="28"/>
        <v/>
      </c>
      <c r="FW27" s="62">
        <v>1000.0</v>
      </c>
      <c r="FX27" s="57"/>
      <c r="FY27" s="56"/>
      <c r="FZ27" s="57"/>
      <c r="GA27" s="56"/>
      <c r="GB27" s="65"/>
      <c r="GC27" s="63">
        <f t="shared" si="29"/>
        <v>50</v>
      </c>
      <c r="GD27" s="39" t="str">
        <f t="shared" si="30"/>
        <v/>
      </c>
      <c r="GE27" s="62">
        <v>1000.0</v>
      </c>
      <c r="GF27" s="57"/>
      <c r="GG27" s="56"/>
      <c r="GH27" s="57"/>
      <c r="GI27" s="56"/>
      <c r="GJ27" s="65"/>
      <c r="GK27" s="63">
        <f t="shared" si="31"/>
        <v>50</v>
      </c>
      <c r="GL27" s="39" t="str">
        <f t="shared" si="32"/>
        <v/>
      </c>
      <c r="GM27" s="62">
        <v>1000.0</v>
      </c>
      <c r="GN27" s="57"/>
      <c r="GO27" s="56"/>
      <c r="GP27" s="57"/>
      <c r="GQ27" s="56"/>
      <c r="GR27" s="65"/>
      <c r="GS27" s="63">
        <f t="shared" si="33"/>
        <v>50</v>
      </c>
      <c r="GT27" s="39" t="str">
        <f t="shared" si="34"/>
        <v/>
      </c>
      <c r="GU27" s="60"/>
    </row>
    <row r="28">
      <c r="A28" s="21" t="b">
        <v>0</v>
      </c>
      <c r="B28" s="21" t="s">
        <v>92</v>
      </c>
      <c r="C28" s="53" t="s">
        <v>55</v>
      </c>
      <c r="D28" s="21">
        <v>272154.0</v>
      </c>
      <c r="E28" s="54"/>
      <c r="F28" s="21" t="s">
        <v>90</v>
      </c>
      <c r="G28" s="21" t="s">
        <v>91</v>
      </c>
      <c r="H28" s="21" t="s">
        <v>63</v>
      </c>
      <c r="I28" s="55" t="s">
        <v>59</v>
      </c>
      <c r="J28" s="56"/>
      <c r="K28" s="57"/>
      <c r="L28" s="56"/>
      <c r="M28" s="57"/>
      <c r="N28" s="56"/>
      <c r="O28" s="65"/>
      <c r="P28" s="59" t="str">
        <f t="shared" si="81"/>
        <v/>
      </c>
      <c r="Q28" s="39" t="str">
        <f t="shared" si="1"/>
        <v/>
      </c>
      <c r="R28" s="56"/>
      <c r="S28" s="57"/>
      <c r="T28" s="56"/>
      <c r="U28" s="57"/>
      <c r="V28" s="56"/>
      <c r="W28" s="65"/>
      <c r="X28" s="59" t="str">
        <f t="shared" si="82"/>
        <v/>
      </c>
      <c r="Y28" s="39" t="str">
        <f t="shared" si="2"/>
        <v/>
      </c>
      <c r="Z28" s="56"/>
      <c r="AA28" s="57"/>
      <c r="AB28" s="56"/>
      <c r="AC28" s="57"/>
      <c r="AD28" s="56"/>
      <c r="AE28" s="65"/>
      <c r="AF28" s="59" t="str">
        <f t="shared" si="83"/>
        <v/>
      </c>
      <c r="AG28" s="39" t="str">
        <f t="shared" si="3"/>
        <v/>
      </c>
      <c r="AH28" s="56"/>
      <c r="AI28" s="57"/>
      <c r="AJ28" s="56"/>
      <c r="AK28" s="57"/>
      <c r="AL28" s="56"/>
      <c r="AM28" s="65"/>
      <c r="AN28" s="59" t="str">
        <f t="shared" si="84"/>
        <v/>
      </c>
      <c r="AO28" s="39" t="str">
        <f t="shared" si="4"/>
        <v/>
      </c>
      <c r="AP28" s="56"/>
      <c r="AQ28" s="57"/>
      <c r="AR28" s="56"/>
      <c r="AS28" s="57"/>
      <c r="AT28" s="56"/>
      <c r="AU28" s="65"/>
      <c r="AV28" s="59" t="str">
        <f t="shared" ref="AV28:AV43" si="99">IF(AP28="", "", IF(AP28&lt;1185, AP28*0.05, 1185*0.05))</f>
        <v/>
      </c>
      <c r="AW28" s="39" t="str">
        <f t="shared" si="5"/>
        <v/>
      </c>
      <c r="AX28" s="56"/>
      <c r="AY28" s="57"/>
      <c r="AZ28" s="56"/>
      <c r="BA28" s="57"/>
      <c r="BB28" s="56"/>
      <c r="BC28" s="65"/>
      <c r="BD28" s="59" t="str">
        <f>IF(AX28="", "", IF(AX28&lt;1185, AX28*0.05, 1185*0.05))</f>
        <v/>
      </c>
      <c r="BE28" s="39" t="str">
        <f t="shared" si="6"/>
        <v/>
      </c>
      <c r="BF28" s="56"/>
      <c r="BG28" s="57"/>
      <c r="BH28" s="56"/>
      <c r="BI28" s="57"/>
      <c r="BJ28" s="56"/>
      <c r="BK28" s="65"/>
      <c r="BL28" s="59"/>
      <c r="BM28" s="39" t="str">
        <f t="shared" si="7"/>
        <v/>
      </c>
      <c r="BN28" s="56"/>
      <c r="BO28" s="57"/>
      <c r="BP28" s="56"/>
      <c r="BQ28" s="57"/>
      <c r="BR28" s="56"/>
      <c r="BS28" s="65"/>
      <c r="BT28" s="59"/>
      <c r="BU28" s="39" t="str">
        <f t="shared" si="8"/>
        <v/>
      </c>
      <c r="BV28" s="56"/>
      <c r="BW28" s="57"/>
      <c r="BX28" s="56"/>
      <c r="BY28" s="57"/>
      <c r="BZ28" s="56"/>
      <c r="CA28" s="65"/>
      <c r="CB28" s="59"/>
      <c r="CC28" s="39" t="str">
        <f t="shared" si="10"/>
        <v/>
      </c>
      <c r="CD28" s="56"/>
      <c r="CE28" s="57"/>
      <c r="CF28" s="56"/>
      <c r="CG28" s="57"/>
      <c r="CH28" s="56"/>
      <c r="CI28" s="65"/>
      <c r="CJ28" s="59"/>
      <c r="CK28" s="39" t="str">
        <f t="shared" si="12"/>
        <v/>
      </c>
      <c r="CL28" s="56"/>
      <c r="CM28" s="57"/>
      <c r="CN28" s="56"/>
      <c r="CO28" s="57"/>
      <c r="CP28" s="56"/>
      <c r="CQ28" s="65"/>
      <c r="CR28" s="59"/>
      <c r="CS28" s="39" t="str">
        <f t="shared" si="14"/>
        <v/>
      </c>
      <c r="CT28" s="56"/>
      <c r="CU28" s="57"/>
      <c r="CV28" s="56"/>
      <c r="CW28" s="57"/>
      <c r="CX28" s="56"/>
      <c r="CY28" s="65"/>
      <c r="CZ28" s="59"/>
      <c r="DA28" s="39" t="str">
        <f t="shared" si="16"/>
        <v/>
      </c>
      <c r="DB28" s="64"/>
      <c r="DC28" s="56">
        <v>893.0</v>
      </c>
      <c r="DD28" s="57">
        <v>893.0</v>
      </c>
      <c r="DE28" s="56">
        <v>893.0</v>
      </c>
      <c r="DF28" s="57">
        <v>327.0</v>
      </c>
      <c r="DG28" s="56"/>
      <c r="DH28" s="65"/>
      <c r="DI28" s="59">
        <f t="shared" si="93"/>
        <v>44.65</v>
      </c>
      <c r="DJ28" s="39">
        <f t="shared" si="18"/>
        <v>-44.65</v>
      </c>
      <c r="DK28" s="56">
        <v>893.0</v>
      </c>
      <c r="DL28" s="57">
        <v>893.0</v>
      </c>
      <c r="DM28" s="56">
        <v>893.0</v>
      </c>
      <c r="DN28" s="57">
        <v>327.0</v>
      </c>
      <c r="DO28" s="56"/>
      <c r="DP28" s="65"/>
      <c r="DQ28" s="59">
        <f t="shared" si="94"/>
        <v>44.65</v>
      </c>
      <c r="DR28" s="39">
        <f t="shared" si="19"/>
        <v>-44.65</v>
      </c>
      <c r="DS28" s="56">
        <v>861.0</v>
      </c>
      <c r="DT28" s="57">
        <v>861.0</v>
      </c>
      <c r="DU28" s="56">
        <v>861.0</v>
      </c>
      <c r="DV28" s="57">
        <v>359.0</v>
      </c>
      <c r="DW28" s="56"/>
      <c r="DX28" s="65"/>
      <c r="DY28" s="59">
        <f t="shared" si="95"/>
        <v>43.05</v>
      </c>
      <c r="DZ28" s="39">
        <f t="shared" si="20"/>
        <v>-43.05</v>
      </c>
      <c r="EA28" s="56">
        <v>861.0</v>
      </c>
      <c r="EB28" s="57">
        <v>1027.0</v>
      </c>
      <c r="EC28" s="56">
        <v>861.0</v>
      </c>
      <c r="ED28" s="57">
        <v>193.0</v>
      </c>
      <c r="EE28" s="56"/>
      <c r="EF28" s="65"/>
      <c r="EG28" s="59">
        <f t="shared" si="96"/>
        <v>43.05</v>
      </c>
      <c r="EH28" s="39">
        <f t="shared" si="21"/>
        <v>-43.05</v>
      </c>
      <c r="EI28" s="56">
        <v>893.0</v>
      </c>
      <c r="EJ28" s="57">
        <v>1027.0</v>
      </c>
      <c r="EK28" s="56">
        <v>1027.0</v>
      </c>
      <c r="EL28" s="57">
        <v>193.0</v>
      </c>
      <c r="EM28" s="56"/>
      <c r="EN28" s="65"/>
      <c r="EO28" s="59">
        <f t="shared" si="97"/>
        <v>44.65</v>
      </c>
      <c r="EP28" s="39">
        <f t="shared" si="22"/>
        <v>89.35</v>
      </c>
      <c r="EQ28" s="56">
        <v>893.0</v>
      </c>
      <c r="ER28" s="57">
        <v>1027.0</v>
      </c>
      <c r="ES28" s="56">
        <v>1027.0</v>
      </c>
      <c r="ET28" s="57">
        <v>193.0</v>
      </c>
      <c r="EU28" s="56"/>
      <c r="EV28" s="65"/>
      <c r="EW28" s="59">
        <f t="shared" si="98"/>
        <v>44.65</v>
      </c>
      <c r="EX28" s="39">
        <f t="shared" si="23"/>
        <v>89.35</v>
      </c>
      <c r="EY28" s="56">
        <v>893.0</v>
      </c>
      <c r="EZ28" s="57">
        <v>500.0</v>
      </c>
      <c r="FA28" s="56">
        <v>500.0</v>
      </c>
      <c r="FB28" s="57">
        <v>742.0</v>
      </c>
      <c r="FC28" s="56"/>
      <c r="FD28" s="65"/>
      <c r="FE28" s="59">
        <f t="shared" si="40"/>
        <v>44.65</v>
      </c>
      <c r="FF28" s="39">
        <f t="shared" si="24"/>
        <v>-437.65</v>
      </c>
      <c r="FG28" s="62">
        <v>893.0</v>
      </c>
      <c r="FH28" s="66">
        <v>500.0</v>
      </c>
      <c r="FI28" s="56"/>
      <c r="FJ28" s="66">
        <v>742.0</v>
      </c>
      <c r="FK28" s="56"/>
      <c r="FL28" s="65"/>
      <c r="FM28" s="63">
        <f t="shared" si="25"/>
        <v>44.65</v>
      </c>
      <c r="FN28" s="39" t="str">
        <f t="shared" si="26"/>
        <v/>
      </c>
      <c r="FO28" s="62">
        <v>893.0</v>
      </c>
      <c r="FP28" s="66">
        <v>500.0</v>
      </c>
      <c r="FQ28" s="56"/>
      <c r="FR28" s="66">
        <v>742.0</v>
      </c>
      <c r="FS28" s="56"/>
      <c r="FT28" s="65"/>
      <c r="FU28" s="63">
        <f t="shared" si="27"/>
        <v>44.65</v>
      </c>
      <c r="FV28" s="39" t="str">
        <f t="shared" si="28"/>
        <v/>
      </c>
      <c r="FW28" s="62">
        <v>893.0</v>
      </c>
      <c r="FX28" s="66">
        <v>500.0</v>
      </c>
      <c r="FY28" s="56"/>
      <c r="FZ28" s="66">
        <v>742.0</v>
      </c>
      <c r="GA28" s="56"/>
      <c r="GB28" s="65"/>
      <c r="GC28" s="63">
        <f t="shared" si="29"/>
        <v>44.65</v>
      </c>
      <c r="GD28" s="39" t="str">
        <f t="shared" si="30"/>
        <v/>
      </c>
      <c r="GE28" s="62">
        <v>893.0</v>
      </c>
      <c r="GF28" s="66">
        <v>500.0</v>
      </c>
      <c r="GG28" s="56"/>
      <c r="GH28" s="66">
        <v>742.0</v>
      </c>
      <c r="GI28" s="56"/>
      <c r="GJ28" s="65"/>
      <c r="GK28" s="63">
        <f t="shared" si="31"/>
        <v>44.65</v>
      </c>
      <c r="GL28" s="39" t="str">
        <f t="shared" si="32"/>
        <v/>
      </c>
      <c r="GM28" s="62">
        <v>893.0</v>
      </c>
      <c r="GN28" s="66">
        <v>500.0</v>
      </c>
      <c r="GO28" s="56"/>
      <c r="GP28" s="66">
        <v>742.0</v>
      </c>
      <c r="GQ28" s="56"/>
      <c r="GR28" s="65"/>
      <c r="GS28" s="63">
        <f t="shared" si="33"/>
        <v>44.65</v>
      </c>
      <c r="GT28" s="39" t="str">
        <f t="shared" si="34"/>
        <v/>
      </c>
      <c r="GU28" s="60"/>
    </row>
    <row r="29">
      <c r="A29" s="21" t="b">
        <v>0</v>
      </c>
      <c r="B29" s="21" t="s">
        <v>93</v>
      </c>
      <c r="C29" s="53" t="s">
        <v>55</v>
      </c>
      <c r="D29" s="21">
        <v>268096.0</v>
      </c>
      <c r="E29" s="67">
        <v>50.0</v>
      </c>
      <c r="F29" s="21" t="s">
        <v>90</v>
      </c>
      <c r="G29" s="21" t="s">
        <v>91</v>
      </c>
      <c r="H29" s="21" t="s">
        <v>63</v>
      </c>
      <c r="I29" s="55" t="s">
        <v>59</v>
      </c>
      <c r="J29" s="56"/>
      <c r="K29" s="57"/>
      <c r="L29" s="56"/>
      <c r="M29" s="57"/>
      <c r="N29" s="56"/>
      <c r="O29" s="65"/>
      <c r="P29" s="59"/>
      <c r="Q29" s="39" t="str">
        <f t="shared" si="1"/>
        <v/>
      </c>
      <c r="R29" s="56"/>
      <c r="S29" s="57"/>
      <c r="T29" s="56"/>
      <c r="U29" s="57"/>
      <c r="V29" s="56"/>
      <c r="W29" s="65"/>
      <c r="X29" s="59"/>
      <c r="Y29" s="39" t="str">
        <f t="shared" si="2"/>
        <v/>
      </c>
      <c r="Z29" s="56"/>
      <c r="AA29" s="57"/>
      <c r="AB29" s="56"/>
      <c r="AC29" s="57"/>
      <c r="AD29" s="56"/>
      <c r="AE29" s="65"/>
      <c r="AF29" s="59"/>
      <c r="AG29" s="39" t="str">
        <f t="shared" si="3"/>
        <v/>
      </c>
      <c r="AH29" s="56">
        <v>412.0</v>
      </c>
      <c r="AI29" s="56">
        <v>412.0</v>
      </c>
      <c r="AJ29" s="56">
        <v>412.0</v>
      </c>
      <c r="AK29" s="57">
        <v>808.0</v>
      </c>
      <c r="AL29" s="56"/>
      <c r="AM29" s="65"/>
      <c r="AN29" s="59">
        <f t="shared" si="84"/>
        <v>20.6</v>
      </c>
      <c r="AO29" s="39">
        <f t="shared" si="4"/>
        <v>-20.6</v>
      </c>
      <c r="AP29" s="56">
        <v>412.0</v>
      </c>
      <c r="AQ29" s="57">
        <v>412.0</v>
      </c>
      <c r="AR29" s="56">
        <v>412.0</v>
      </c>
      <c r="AS29" s="57">
        <v>808.0</v>
      </c>
      <c r="AT29" s="56"/>
      <c r="AU29" s="65"/>
      <c r="AV29" s="59">
        <f t="shared" si="99"/>
        <v>20.6</v>
      </c>
      <c r="AW29" s="39">
        <f t="shared" si="5"/>
        <v>-20.6</v>
      </c>
      <c r="AX29" s="56">
        <v>0.0</v>
      </c>
      <c r="AY29" s="57"/>
      <c r="AZ29" s="56">
        <v>0.0</v>
      </c>
      <c r="BA29" s="57"/>
      <c r="BB29" s="56"/>
      <c r="BC29" s="65"/>
      <c r="BD29" s="59">
        <v>0.0</v>
      </c>
      <c r="BE29" s="39">
        <f t="shared" si="6"/>
        <v>0</v>
      </c>
      <c r="BF29" s="56">
        <v>824.0</v>
      </c>
      <c r="BG29" s="57">
        <v>447.0</v>
      </c>
      <c r="BH29" s="56">
        <v>447.0</v>
      </c>
      <c r="BI29" s="57">
        <v>773.0</v>
      </c>
      <c r="BJ29" s="56"/>
      <c r="BK29" s="65"/>
      <c r="BL29" s="59">
        <v>154.35</v>
      </c>
      <c r="BM29" s="39">
        <f t="shared" si="7"/>
        <v>-531.35</v>
      </c>
      <c r="BN29" s="56">
        <v>894.0</v>
      </c>
      <c r="BO29" s="57">
        <v>447.0</v>
      </c>
      <c r="BP29" s="56">
        <v>447.0</v>
      </c>
      <c r="BQ29" s="57">
        <v>773.0</v>
      </c>
      <c r="BR29" s="56"/>
      <c r="BS29" s="65"/>
      <c r="BT29" s="59">
        <f t="shared" ref="BT29:BT49" si="100">IF(BN29="", "", IF(BN29&lt;1220, BN29*0.05, 1220*0.05))</f>
        <v>44.7</v>
      </c>
      <c r="BU29" s="39">
        <f t="shared" si="8"/>
        <v>-491.7</v>
      </c>
      <c r="BV29" s="56">
        <v>0.0</v>
      </c>
      <c r="BW29" s="57">
        <v>447.0</v>
      </c>
      <c r="BX29" s="56">
        <v>447.0</v>
      </c>
      <c r="BY29" s="57">
        <v>773.0</v>
      </c>
      <c r="BZ29" s="56"/>
      <c r="CA29" s="65"/>
      <c r="CB29" s="59">
        <f>IF(BV29="", "", IF(BV29&lt;1220, BV29*0.05, 1220*0.05))</f>
        <v>0</v>
      </c>
      <c r="CC29" s="39">
        <f t="shared" si="10"/>
        <v>447</v>
      </c>
      <c r="CD29" s="56">
        <v>0.0</v>
      </c>
      <c r="CE29" s="57">
        <v>1220.0</v>
      </c>
      <c r="CF29" s="56">
        <v>1220.0</v>
      </c>
      <c r="CG29" s="57">
        <v>0.0</v>
      </c>
      <c r="CH29" s="56"/>
      <c r="CI29" s="65"/>
      <c r="CJ29" s="59">
        <f t="shared" ref="CJ29:CJ47" si="101">IF(CD29="", "", IF(CD29&lt;1220, CD29*0.05, 1220*0.05))</f>
        <v>0</v>
      </c>
      <c r="CK29" s="39">
        <f t="shared" si="12"/>
        <v>1220</v>
      </c>
      <c r="CL29" s="56">
        <v>0.0</v>
      </c>
      <c r="CM29" s="57">
        <v>1220.0</v>
      </c>
      <c r="CN29" s="56">
        <v>1220.0</v>
      </c>
      <c r="CO29" s="57">
        <v>0.0</v>
      </c>
      <c r="CP29" s="56"/>
      <c r="CQ29" s="65"/>
      <c r="CR29" s="59">
        <f t="shared" ref="CR29:CR47" si="102">IF(CL29="", "", IF(CL29&lt;1220, CL29*0.05, 1220*0.05))</f>
        <v>0</v>
      </c>
      <c r="CS29" s="39">
        <f t="shared" si="14"/>
        <v>1220</v>
      </c>
      <c r="CT29" s="56">
        <v>3147.0</v>
      </c>
      <c r="CU29" s="57">
        <v>1220.0</v>
      </c>
      <c r="CV29" s="56">
        <v>1220.0</v>
      </c>
      <c r="CW29" s="57">
        <v>0.0</v>
      </c>
      <c r="CX29" s="56"/>
      <c r="CY29" s="65"/>
      <c r="CZ29" s="59">
        <f t="shared" ref="CZ29:CZ54" si="103">IF(CT29="", "", IF(CT29&lt;1220, CT29*0.05, 1220*0.05))</f>
        <v>61</v>
      </c>
      <c r="DA29" s="39">
        <f t="shared" si="16"/>
        <v>-1988</v>
      </c>
      <c r="DB29" s="64"/>
      <c r="DC29" s="56">
        <v>850.0</v>
      </c>
      <c r="DD29" s="57">
        <v>1220.0</v>
      </c>
      <c r="DE29" s="56">
        <v>1220.0</v>
      </c>
      <c r="DF29" s="57">
        <v>0.0</v>
      </c>
      <c r="DG29" s="56"/>
      <c r="DH29" s="65"/>
      <c r="DI29" s="59">
        <f t="shared" si="93"/>
        <v>42.5</v>
      </c>
      <c r="DJ29" s="39">
        <f t="shared" si="18"/>
        <v>327.5</v>
      </c>
      <c r="DK29" s="56">
        <v>900.0</v>
      </c>
      <c r="DL29" s="57">
        <v>1220.0</v>
      </c>
      <c r="DM29" s="56">
        <v>1220.0</v>
      </c>
      <c r="DN29" s="57">
        <v>0.0</v>
      </c>
      <c r="DO29" s="56"/>
      <c r="DP29" s="65"/>
      <c r="DQ29" s="59">
        <f t="shared" si="94"/>
        <v>45</v>
      </c>
      <c r="DR29" s="39">
        <f t="shared" si="19"/>
        <v>275</v>
      </c>
      <c r="DS29" s="56">
        <v>3168.0</v>
      </c>
      <c r="DT29" s="57">
        <v>1220.0</v>
      </c>
      <c r="DU29" s="56">
        <v>1220.0</v>
      </c>
      <c r="DV29" s="57">
        <v>0.0</v>
      </c>
      <c r="DW29" s="56"/>
      <c r="DX29" s="65"/>
      <c r="DY29" s="59">
        <f t="shared" si="95"/>
        <v>61</v>
      </c>
      <c r="DZ29" s="39">
        <f t="shared" si="20"/>
        <v>-2009</v>
      </c>
      <c r="EA29" s="56">
        <v>1056.0</v>
      </c>
      <c r="EB29" s="57">
        <v>1220.0</v>
      </c>
      <c r="EC29" s="56">
        <v>1220.0</v>
      </c>
      <c r="ED29" s="57">
        <v>0.0</v>
      </c>
      <c r="EE29" s="56"/>
      <c r="EF29" s="65"/>
      <c r="EG29" s="59">
        <f t="shared" si="96"/>
        <v>52.8</v>
      </c>
      <c r="EH29" s="39">
        <f t="shared" si="21"/>
        <v>111.2</v>
      </c>
      <c r="EI29" s="56">
        <v>644.0</v>
      </c>
      <c r="EJ29" s="57">
        <v>1220.0</v>
      </c>
      <c r="EK29" s="56">
        <v>1220.0</v>
      </c>
      <c r="EL29" s="57">
        <v>0.0</v>
      </c>
      <c r="EM29" s="56"/>
      <c r="EN29" s="65"/>
      <c r="EO29" s="59">
        <f t="shared" si="97"/>
        <v>32.2</v>
      </c>
      <c r="EP29" s="39">
        <f t="shared" si="22"/>
        <v>543.8</v>
      </c>
      <c r="EQ29" s="56">
        <v>850.0</v>
      </c>
      <c r="ER29" s="57">
        <v>1220.0</v>
      </c>
      <c r="ES29" s="56">
        <v>1220.0</v>
      </c>
      <c r="ET29" s="57">
        <v>0.0</v>
      </c>
      <c r="EU29" s="56"/>
      <c r="EV29" s="65"/>
      <c r="EW29" s="59">
        <f t="shared" si="98"/>
        <v>42.5</v>
      </c>
      <c r="EX29" s="39">
        <f t="shared" si="23"/>
        <v>327.5</v>
      </c>
      <c r="EY29" s="56">
        <v>0.0</v>
      </c>
      <c r="EZ29" s="57">
        <v>1242.0</v>
      </c>
      <c r="FA29" s="56">
        <v>1242.0</v>
      </c>
      <c r="FB29" s="57">
        <v>0.0</v>
      </c>
      <c r="FC29" s="56"/>
      <c r="FD29" s="65"/>
      <c r="FE29" s="59">
        <f t="shared" si="40"/>
        <v>0</v>
      </c>
      <c r="FF29" s="39">
        <f t="shared" si="24"/>
        <v>1242</v>
      </c>
      <c r="FG29" s="62">
        <v>850.0</v>
      </c>
      <c r="FH29" s="66">
        <v>1242.0</v>
      </c>
      <c r="FI29" s="56"/>
      <c r="FJ29" s="66">
        <v>0.0</v>
      </c>
      <c r="FK29" s="56"/>
      <c r="FL29" s="65"/>
      <c r="FM29" s="63">
        <f t="shared" si="25"/>
        <v>42.5</v>
      </c>
      <c r="FN29" s="39" t="str">
        <f t="shared" si="26"/>
        <v/>
      </c>
      <c r="FO29" s="62">
        <v>850.0</v>
      </c>
      <c r="FP29" s="66">
        <v>1242.0</v>
      </c>
      <c r="FQ29" s="56"/>
      <c r="FR29" s="66">
        <v>0.0</v>
      </c>
      <c r="FS29" s="56"/>
      <c r="FT29" s="65"/>
      <c r="FU29" s="63">
        <f t="shared" si="27"/>
        <v>42.5</v>
      </c>
      <c r="FV29" s="39" t="str">
        <f t="shared" si="28"/>
        <v/>
      </c>
      <c r="FW29" s="62">
        <v>850.0</v>
      </c>
      <c r="FX29" s="66">
        <v>1242.0</v>
      </c>
      <c r="FY29" s="56"/>
      <c r="FZ29" s="66">
        <v>0.0</v>
      </c>
      <c r="GA29" s="56"/>
      <c r="GB29" s="65"/>
      <c r="GC29" s="63">
        <f t="shared" si="29"/>
        <v>42.5</v>
      </c>
      <c r="GD29" s="39" t="str">
        <f t="shared" si="30"/>
        <v/>
      </c>
      <c r="GE29" s="62">
        <v>850.0</v>
      </c>
      <c r="GF29" s="66">
        <v>1242.0</v>
      </c>
      <c r="GG29" s="56"/>
      <c r="GH29" s="66">
        <v>0.0</v>
      </c>
      <c r="GI29" s="56"/>
      <c r="GJ29" s="65"/>
      <c r="GK29" s="63">
        <f t="shared" si="31"/>
        <v>42.5</v>
      </c>
      <c r="GL29" s="39" t="str">
        <f t="shared" si="32"/>
        <v/>
      </c>
      <c r="GM29" s="62">
        <v>850.0</v>
      </c>
      <c r="GN29" s="66">
        <v>1242.0</v>
      </c>
      <c r="GO29" s="56"/>
      <c r="GP29" s="66">
        <v>0.0</v>
      </c>
      <c r="GQ29" s="56"/>
      <c r="GR29" s="65"/>
      <c r="GS29" s="63">
        <f t="shared" si="33"/>
        <v>42.5</v>
      </c>
      <c r="GT29" s="39" t="str">
        <f t="shared" si="34"/>
        <v/>
      </c>
      <c r="GU29" s="60"/>
    </row>
    <row r="30">
      <c r="A30" s="21" t="b">
        <v>0</v>
      </c>
      <c r="B30" s="21" t="s">
        <v>94</v>
      </c>
      <c r="C30" s="53" t="s">
        <v>55</v>
      </c>
      <c r="D30" s="21">
        <v>272079.0</v>
      </c>
      <c r="E30" s="54"/>
      <c r="F30" s="21" t="s">
        <v>90</v>
      </c>
      <c r="G30" s="21" t="s">
        <v>91</v>
      </c>
      <c r="H30" s="21" t="s">
        <v>63</v>
      </c>
      <c r="I30" s="55" t="s">
        <v>59</v>
      </c>
      <c r="J30" s="56"/>
      <c r="K30" s="57"/>
      <c r="L30" s="56"/>
      <c r="M30" s="57"/>
      <c r="N30" s="56"/>
      <c r="O30" s="65"/>
      <c r="P30" s="59" t="str">
        <f t="shared" ref="P30:P43" si="104">IF(J30="", "", IF(J30&lt;1185, J30*0.05, 1185*0.05))</f>
        <v/>
      </c>
      <c r="Q30" s="39" t="str">
        <f t="shared" si="1"/>
        <v/>
      </c>
      <c r="R30" s="56"/>
      <c r="S30" s="57"/>
      <c r="T30" s="56"/>
      <c r="U30" s="57"/>
      <c r="V30" s="56"/>
      <c r="W30" s="65"/>
      <c r="X30" s="59" t="str">
        <f t="shared" ref="X30:X43" si="105">IF(R30="", "", IF(R30&lt;1185, R30*0.05, 1185*0.05))</f>
        <v/>
      </c>
      <c r="Y30" s="39" t="str">
        <f t="shared" si="2"/>
        <v/>
      </c>
      <c r="Z30" s="56"/>
      <c r="AA30" s="57"/>
      <c r="AB30" s="56"/>
      <c r="AC30" s="57"/>
      <c r="AD30" s="56"/>
      <c r="AE30" s="65"/>
      <c r="AF30" s="59" t="str">
        <f t="shared" ref="AF30:AF43" si="106">IF(Z30="", "", IF(Z30&lt;1185, Z30*0.05, 1185*0.05))</f>
        <v/>
      </c>
      <c r="AG30" s="39" t="str">
        <f t="shared" si="3"/>
        <v/>
      </c>
      <c r="AH30" s="56"/>
      <c r="AI30" s="57"/>
      <c r="AJ30" s="56"/>
      <c r="AK30" s="57"/>
      <c r="AL30" s="56"/>
      <c r="AM30" s="65"/>
      <c r="AN30" s="59" t="str">
        <f t="shared" si="84"/>
        <v/>
      </c>
      <c r="AO30" s="39" t="str">
        <f t="shared" si="4"/>
        <v/>
      </c>
      <c r="AP30" s="56"/>
      <c r="AQ30" s="57"/>
      <c r="AR30" s="56"/>
      <c r="AS30" s="57"/>
      <c r="AT30" s="56"/>
      <c r="AU30" s="65"/>
      <c r="AV30" s="59" t="str">
        <f t="shared" si="99"/>
        <v/>
      </c>
      <c r="AW30" s="39" t="str">
        <f t="shared" si="5"/>
        <v/>
      </c>
      <c r="AX30" s="56"/>
      <c r="AY30" s="57"/>
      <c r="AZ30" s="56"/>
      <c r="BA30" s="57"/>
      <c r="BB30" s="56"/>
      <c r="BC30" s="65"/>
      <c r="BD30" s="59" t="str">
        <f t="shared" ref="BD30:BD43" si="107">IF(AX30="", "", IF(AX30&lt;1185, AX30*0.05, 1185*0.05))</f>
        <v/>
      </c>
      <c r="BE30" s="39" t="str">
        <f t="shared" si="6"/>
        <v/>
      </c>
      <c r="BF30" s="56"/>
      <c r="BG30" s="57"/>
      <c r="BH30" s="56"/>
      <c r="BI30" s="57"/>
      <c r="BJ30" s="56"/>
      <c r="BK30" s="65"/>
      <c r="BL30" s="59" t="str">
        <f t="shared" ref="BL30:BL43" si="108">IF(BF30="", "", IF(BF30&lt;1220, BF30*0.05, 1220*0.05))</f>
        <v/>
      </c>
      <c r="BM30" s="39" t="str">
        <f t="shared" si="7"/>
        <v/>
      </c>
      <c r="BN30" s="56"/>
      <c r="BO30" s="57"/>
      <c r="BP30" s="56"/>
      <c r="BQ30" s="57"/>
      <c r="BR30" s="56"/>
      <c r="BS30" s="65"/>
      <c r="BT30" s="59" t="str">
        <f t="shared" si="100"/>
        <v/>
      </c>
      <c r="BU30" s="39" t="str">
        <f t="shared" si="8"/>
        <v/>
      </c>
      <c r="BV30" s="56">
        <v>0.0</v>
      </c>
      <c r="BW30" s="57"/>
      <c r="BX30" s="56"/>
      <c r="BY30" s="57"/>
      <c r="BZ30" s="56"/>
      <c r="CA30" s="65"/>
      <c r="CB30" s="59"/>
      <c r="CC30" s="39" t="str">
        <f t="shared" si="10"/>
        <v/>
      </c>
      <c r="CD30" s="56">
        <v>0.0</v>
      </c>
      <c r="CE30" s="57">
        <v>992.0</v>
      </c>
      <c r="CF30" s="56">
        <v>992.0</v>
      </c>
      <c r="CG30" s="57">
        <v>228.0</v>
      </c>
      <c r="CH30" s="56"/>
      <c r="CI30" s="65"/>
      <c r="CJ30" s="59">
        <f t="shared" si="101"/>
        <v>0</v>
      </c>
      <c r="CK30" s="39">
        <f t="shared" si="12"/>
        <v>992</v>
      </c>
      <c r="CL30" s="56">
        <v>0.0</v>
      </c>
      <c r="CM30" s="57">
        <v>0.0</v>
      </c>
      <c r="CN30" s="56">
        <v>992.0</v>
      </c>
      <c r="CO30" s="57">
        <v>228.0</v>
      </c>
      <c r="CP30" s="56"/>
      <c r="CQ30" s="65"/>
      <c r="CR30" s="59">
        <f t="shared" si="102"/>
        <v>0</v>
      </c>
      <c r="CS30" s="39">
        <f t="shared" si="14"/>
        <v>992</v>
      </c>
      <c r="CT30" s="56">
        <v>0.0</v>
      </c>
      <c r="CU30" s="57">
        <v>938.0</v>
      </c>
      <c r="CV30" s="56">
        <v>992.0</v>
      </c>
      <c r="CW30" s="57">
        <v>282.0</v>
      </c>
      <c r="CX30" s="56"/>
      <c r="CY30" s="65"/>
      <c r="CZ30" s="59">
        <f t="shared" si="103"/>
        <v>0</v>
      </c>
      <c r="DA30" s="39">
        <f t="shared" si="16"/>
        <v>992</v>
      </c>
      <c r="DB30" s="64"/>
      <c r="DC30" s="56">
        <v>0.0</v>
      </c>
      <c r="DD30" s="57">
        <v>930.0</v>
      </c>
      <c r="DE30" s="56">
        <f>930+985</f>
        <v>1915</v>
      </c>
      <c r="DF30" s="57">
        <v>290.0</v>
      </c>
      <c r="DG30" s="56"/>
      <c r="DH30" s="65"/>
      <c r="DI30" s="59">
        <f t="shared" si="93"/>
        <v>0</v>
      </c>
      <c r="DJ30" s="39">
        <f t="shared" si="18"/>
        <v>1915</v>
      </c>
      <c r="DK30" s="56">
        <v>0.0</v>
      </c>
      <c r="DL30" s="57">
        <v>930.0</v>
      </c>
      <c r="DM30" s="56">
        <f>(930+985)-2962</f>
        <v>-1047</v>
      </c>
      <c r="DN30" s="57">
        <v>290.0</v>
      </c>
      <c r="DO30" s="56"/>
      <c r="DP30" s="65"/>
      <c r="DQ30" s="59">
        <f t="shared" si="94"/>
        <v>0</v>
      </c>
      <c r="DR30" s="39">
        <f t="shared" si="19"/>
        <v>-1047</v>
      </c>
      <c r="DS30" s="56">
        <v>5712.0</v>
      </c>
      <c r="DT30" s="57">
        <v>930.0</v>
      </c>
      <c r="DU30" s="56">
        <f>930+985</f>
        <v>1915</v>
      </c>
      <c r="DV30" s="57">
        <v>290.0</v>
      </c>
      <c r="DW30" s="56"/>
      <c r="DX30" s="65"/>
      <c r="DY30" s="59">
        <f t="shared" si="95"/>
        <v>61</v>
      </c>
      <c r="DZ30" s="39">
        <f t="shared" si="20"/>
        <v>-3858</v>
      </c>
      <c r="EA30" s="56">
        <v>930.0</v>
      </c>
      <c r="EB30" s="57">
        <v>930.0</v>
      </c>
      <c r="EC30" s="56">
        <f>930+985</f>
        <v>1915</v>
      </c>
      <c r="ED30" s="57">
        <v>290.0</v>
      </c>
      <c r="EE30" s="56"/>
      <c r="EF30" s="65"/>
      <c r="EG30" s="59">
        <f t="shared" si="96"/>
        <v>46.5</v>
      </c>
      <c r="EH30" s="39">
        <f t="shared" si="21"/>
        <v>938.5</v>
      </c>
      <c r="EI30" s="56">
        <v>930.0</v>
      </c>
      <c r="EJ30" s="57">
        <v>930.0</v>
      </c>
      <c r="EK30" s="56">
        <f>930+985</f>
        <v>1915</v>
      </c>
      <c r="EL30" s="57">
        <v>290.0</v>
      </c>
      <c r="EM30" s="56"/>
      <c r="EN30" s="65"/>
      <c r="EO30" s="59">
        <f t="shared" si="97"/>
        <v>46.5</v>
      </c>
      <c r="EP30" s="39">
        <f t="shared" si="22"/>
        <v>938.5</v>
      </c>
      <c r="EQ30" s="56">
        <v>930.0</v>
      </c>
      <c r="ER30" s="57">
        <v>930.0</v>
      </c>
      <c r="ES30" s="56">
        <f>(930+985)-3556</f>
        <v>-1641</v>
      </c>
      <c r="ET30" s="57">
        <v>290.0</v>
      </c>
      <c r="EU30" s="56"/>
      <c r="EV30" s="65"/>
      <c r="EW30" s="59">
        <f t="shared" si="98"/>
        <v>46.5</v>
      </c>
      <c r="EX30" s="39">
        <f t="shared" si="23"/>
        <v>-2617.5</v>
      </c>
      <c r="EY30" s="56">
        <v>930.0</v>
      </c>
      <c r="EZ30" s="57">
        <v>952.0</v>
      </c>
      <c r="FA30" s="56">
        <v>952.0</v>
      </c>
      <c r="FB30" s="57">
        <v>290.0</v>
      </c>
      <c r="FC30" s="56"/>
      <c r="FD30" s="65"/>
      <c r="FE30" s="59">
        <f t="shared" si="40"/>
        <v>46.5</v>
      </c>
      <c r="FF30" s="39">
        <f t="shared" si="24"/>
        <v>-24.5</v>
      </c>
      <c r="FG30" s="62">
        <v>930.0</v>
      </c>
      <c r="FH30" s="66">
        <v>952.0</v>
      </c>
      <c r="FI30" s="56"/>
      <c r="FJ30" s="66">
        <v>290.0</v>
      </c>
      <c r="FK30" s="56"/>
      <c r="FL30" s="65"/>
      <c r="FM30" s="63">
        <f t="shared" si="25"/>
        <v>46.5</v>
      </c>
      <c r="FN30" s="39" t="str">
        <f t="shared" si="26"/>
        <v/>
      </c>
      <c r="FO30" s="62">
        <v>930.0</v>
      </c>
      <c r="FP30" s="66">
        <v>952.0</v>
      </c>
      <c r="FQ30" s="56"/>
      <c r="FR30" s="66">
        <v>290.0</v>
      </c>
      <c r="FS30" s="56"/>
      <c r="FT30" s="65"/>
      <c r="FU30" s="63">
        <f t="shared" si="27"/>
        <v>46.5</v>
      </c>
      <c r="FV30" s="39" t="str">
        <f t="shared" si="28"/>
        <v/>
      </c>
      <c r="FW30" s="62">
        <v>930.0</v>
      </c>
      <c r="FX30" s="66">
        <v>952.0</v>
      </c>
      <c r="FY30" s="56"/>
      <c r="FZ30" s="66">
        <v>290.0</v>
      </c>
      <c r="GA30" s="56"/>
      <c r="GB30" s="65"/>
      <c r="GC30" s="63">
        <f t="shared" si="29"/>
        <v>46.5</v>
      </c>
      <c r="GD30" s="39" t="str">
        <f t="shared" si="30"/>
        <v/>
      </c>
      <c r="GE30" s="62">
        <v>930.0</v>
      </c>
      <c r="GF30" s="66">
        <v>952.0</v>
      </c>
      <c r="GG30" s="56"/>
      <c r="GH30" s="66">
        <v>290.0</v>
      </c>
      <c r="GI30" s="56"/>
      <c r="GJ30" s="65"/>
      <c r="GK30" s="63">
        <f t="shared" si="31"/>
        <v>46.5</v>
      </c>
      <c r="GL30" s="39" t="str">
        <f t="shared" si="32"/>
        <v/>
      </c>
      <c r="GM30" s="62">
        <v>930.0</v>
      </c>
      <c r="GN30" s="66">
        <v>952.0</v>
      </c>
      <c r="GO30" s="56"/>
      <c r="GP30" s="66">
        <v>290.0</v>
      </c>
      <c r="GQ30" s="56"/>
      <c r="GR30" s="65"/>
      <c r="GS30" s="63">
        <f t="shared" si="33"/>
        <v>46.5</v>
      </c>
      <c r="GT30" s="39" t="str">
        <f t="shared" si="34"/>
        <v/>
      </c>
      <c r="GU30" s="60"/>
    </row>
    <row r="31">
      <c r="A31" s="21" t="b">
        <v>0</v>
      </c>
      <c r="B31" s="21" t="s">
        <v>95</v>
      </c>
      <c r="C31" s="53" t="s">
        <v>55</v>
      </c>
      <c r="D31" s="21">
        <v>272235.0</v>
      </c>
      <c r="E31" s="54"/>
      <c r="F31" s="21" t="s">
        <v>90</v>
      </c>
      <c r="G31" s="21" t="s">
        <v>91</v>
      </c>
      <c r="H31" s="21" t="s">
        <v>63</v>
      </c>
      <c r="I31" s="55" t="s">
        <v>59</v>
      </c>
      <c r="J31" s="56"/>
      <c r="K31" s="57"/>
      <c r="L31" s="56"/>
      <c r="M31" s="57"/>
      <c r="N31" s="56"/>
      <c r="O31" s="65"/>
      <c r="P31" s="59" t="str">
        <f t="shared" si="104"/>
        <v/>
      </c>
      <c r="Q31" s="39" t="str">
        <f t="shared" si="1"/>
        <v/>
      </c>
      <c r="R31" s="56"/>
      <c r="S31" s="57"/>
      <c r="T31" s="56"/>
      <c r="U31" s="57"/>
      <c r="V31" s="56"/>
      <c r="W31" s="65"/>
      <c r="X31" s="59" t="str">
        <f t="shared" si="105"/>
        <v/>
      </c>
      <c r="Y31" s="39" t="str">
        <f t="shared" si="2"/>
        <v/>
      </c>
      <c r="Z31" s="56"/>
      <c r="AA31" s="57"/>
      <c r="AB31" s="56"/>
      <c r="AC31" s="57"/>
      <c r="AD31" s="56"/>
      <c r="AE31" s="65"/>
      <c r="AF31" s="59" t="str">
        <f t="shared" si="106"/>
        <v/>
      </c>
      <c r="AG31" s="39" t="str">
        <f t="shared" si="3"/>
        <v/>
      </c>
      <c r="AH31" s="56"/>
      <c r="AI31" s="57"/>
      <c r="AJ31" s="56"/>
      <c r="AK31" s="57"/>
      <c r="AL31" s="56"/>
      <c r="AM31" s="65"/>
      <c r="AN31" s="59" t="str">
        <f t="shared" si="84"/>
        <v/>
      </c>
      <c r="AO31" s="39" t="str">
        <f t="shared" si="4"/>
        <v/>
      </c>
      <c r="AP31" s="56"/>
      <c r="AQ31" s="57"/>
      <c r="AR31" s="56"/>
      <c r="AS31" s="57"/>
      <c r="AT31" s="56"/>
      <c r="AU31" s="65"/>
      <c r="AV31" s="59" t="str">
        <f t="shared" si="99"/>
        <v/>
      </c>
      <c r="AW31" s="39" t="str">
        <f t="shared" si="5"/>
        <v/>
      </c>
      <c r="AX31" s="56"/>
      <c r="AY31" s="57"/>
      <c r="AZ31" s="56"/>
      <c r="BA31" s="57"/>
      <c r="BB31" s="56"/>
      <c r="BC31" s="65"/>
      <c r="BD31" s="59" t="str">
        <f t="shared" si="107"/>
        <v/>
      </c>
      <c r="BE31" s="39" t="str">
        <f t="shared" si="6"/>
        <v/>
      </c>
      <c r="BF31" s="56"/>
      <c r="BG31" s="57"/>
      <c r="BH31" s="56"/>
      <c r="BI31" s="57"/>
      <c r="BJ31" s="56"/>
      <c r="BK31" s="65"/>
      <c r="BL31" s="59" t="str">
        <f t="shared" si="108"/>
        <v/>
      </c>
      <c r="BM31" s="39" t="str">
        <f t="shared" si="7"/>
        <v/>
      </c>
      <c r="BN31" s="56"/>
      <c r="BO31" s="57"/>
      <c r="BP31" s="56"/>
      <c r="BQ31" s="57"/>
      <c r="BR31" s="56"/>
      <c r="BS31" s="65"/>
      <c r="BT31" s="59" t="str">
        <f t="shared" si="100"/>
        <v/>
      </c>
      <c r="BU31" s="39" t="str">
        <f t="shared" si="8"/>
        <v/>
      </c>
      <c r="BV31" s="56"/>
      <c r="BW31" s="57"/>
      <c r="BX31" s="56"/>
      <c r="BY31" s="57"/>
      <c r="BZ31" s="56"/>
      <c r="CA31" s="65"/>
      <c r="CB31" s="59" t="str">
        <f t="shared" ref="CB31:CB47" si="109">IF(BV31="", "", IF(BV31&lt;1220, BV31*0.05, 1220*0.05))</f>
        <v/>
      </c>
      <c r="CC31" s="39" t="str">
        <f t="shared" si="10"/>
        <v/>
      </c>
      <c r="CD31" s="56"/>
      <c r="CE31" s="57"/>
      <c r="CF31" s="56"/>
      <c r="CG31" s="57"/>
      <c r="CH31" s="56"/>
      <c r="CI31" s="65"/>
      <c r="CJ31" s="59" t="str">
        <f t="shared" si="101"/>
        <v/>
      </c>
      <c r="CK31" s="39" t="str">
        <f t="shared" si="12"/>
        <v/>
      </c>
      <c r="CL31" s="56"/>
      <c r="CM31" s="57"/>
      <c r="CN31" s="56"/>
      <c r="CO31" s="57"/>
      <c r="CP31" s="56"/>
      <c r="CQ31" s="65"/>
      <c r="CR31" s="59" t="str">
        <f t="shared" si="102"/>
        <v/>
      </c>
      <c r="CS31" s="39" t="str">
        <f t="shared" si="14"/>
        <v/>
      </c>
      <c r="CT31" s="56">
        <v>0.0</v>
      </c>
      <c r="CU31" s="57">
        <v>874.0</v>
      </c>
      <c r="CV31" s="56">
        <v>874.0</v>
      </c>
      <c r="CW31" s="57">
        <v>311.0</v>
      </c>
      <c r="CX31" s="56"/>
      <c r="CY31" s="65"/>
      <c r="CZ31" s="59">
        <f t="shared" si="103"/>
        <v>0</v>
      </c>
      <c r="DA31" s="39">
        <f t="shared" si="16"/>
        <v>874</v>
      </c>
      <c r="DB31" s="64"/>
      <c r="DC31" s="56">
        <v>0.0</v>
      </c>
      <c r="DD31" s="57">
        <v>867.0</v>
      </c>
      <c r="DE31" s="56">
        <v>867.0</v>
      </c>
      <c r="DF31" s="57">
        <v>318.0</v>
      </c>
      <c r="DG31" s="56"/>
      <c r="DH31" s="65"/>
      <c r="DI31" s="59">
        <f t="shared" si="93"/>
        <v>0</v>
      </c>
      <c r="DJ31" s="39">
        <f t="shared" si="18"/>
        <v>867</v>
      </c>
      <c r="DK31" s="56">
        <v>0.0</v>
      </c>
      <c r="DL31" s="57">
        <v>867.0</v>
      </c>
      <c r="DM31" s="56">
        <v>867.0</v>
      </c>
      <c r="DN31" s="57">
        <v>318.0</v>
      </c>
      <c r="DO31" s="56"/>
      <c r="DP31" s="65"/>
      <c r="DQ31" s="59">
        <f t="shared" si="94"/>
        <v>0</v>
      </c>
      <c r="DR31" s="39">
        <f t="shared" si="19"/>
        <v>867</v>
      </c>
      <c r="DS31" s="56">
        <v>3475.0</v>
      </c>
      <c r="DT31" s="57">
        <v>867.0</v>
      </c>
      <c r="DU31" s="56">
        <v>867.0</v>
      </c>
      <c r="DV31" s="57">
        <v>318.0</v>
      </c>
      <c r="DW31" s="56"/>
      <c r="DX31" s="65"/>
      <c r="DY31" s="59">
        <f t="shared" si="95"/>
        <v>61</v>
      </c>
      <c r="DZ31" s="39">
        <f t="shared" si="20"/>
        <v>-2669</v>
      </c>
      <c r="EA31" s="56">
        <v>867.0</v>
      </c>
      <c r="EB31" s="57">
        <v>867.0</v>
      </c>
      <c r="EC31" s="56">
        <v>867.0</v>
      </c>
      <c r="ED31" s="57">
        <v>318.0</v>
      </c>
      <c r="EE31" s="56"/>
      <c r="EF31" s="65"/>
      <c r="EG31" s="59">
        <f t="shared" si="96"/>
        <v>43.35</v>
      </c>
      <c r="EH31" s="39">
        <f t="shared" si="21"/>
        <v>-43.35</v>
      </c>
      <c r="EI31" s="56">
        <v>867.0</v>
      </c>
      <c r="EJ31" s="57">
        <v>867.0</v>
      </c>
      <c r="EK31" s="56">
        <v>902.0</v>
      </c>
      <c r="EL31" s="57">
        <v>318.0</v>
      </c>
      <c r="EM31" s="56"/>
      <c r="EN31" s="65"/>
      <c r="EO31" s="59">
        <f t="shared" si="97"/>
        <v>43.35</v>
      </c>
      <c r="EP31" s="39">
        <f t="shared" si="22"/>
        <v>-8.35</v>
      </c>
      <c r="EQ31" s="56">
        <v>867.0</v>
      </c>
      <c r="ER31" s="57">
        <v>867.0</v>
      </c>
      <c r="ES31" s="56">
        <v>902.0</v>
      </c>
      <c r="ET31" s="57">
        <v>318.0</v>
      </c>
      <c r="EU31" s="56"/>
      <c r="EV31" s="65"/>
      <c r="EW31" s="59">
        <f t="shared" si="98"/>
        <v>43.35</v>
      </c>
      <c r="EX31" s="39">
        <f t="shared" si="23"/>
        <v>-8.35</v>
      </c>
      <c r="EY31" s="56">
        <v>867.0</v>
      </c>
      <c r="EZ31" s="57">
        <v>924.0</v>
      </c>
      <c r="FA31" s="56">
        <v>924.0</v>
      </c>
      <c r="FB31" s="57">
        <v>318.0</v>
      </c>
      <c r="FC31" s="56"/>
      <c r="FD31" s="65"/>
      <c r="FE31" s="59">
        <f t="shared" si="40"/>
        <v>43.35</v>
      </c>
      <c r="FF31" s="39">
        <f t="shared" si="24"/>
        <v>13.65</v>
      </c>
      <c r="FG31" s="62">
        <v>867.0</v>
      </c>
      <c r="FH31" s="66">
        <v>924.0</v>
      </c>
      <c r="FI31" s="56"/>
      <c r="FJ31" s="66">
        <v>318.0</v>
      </c>
      <c r="FK31" s="56"/>
      <c r="FL31" s="65"/>
      <c r="FM31" s="63">
        <f t="shared" si="25"/>
        <v>43.35</v>
      </c>
      <c r="FN31" s="39" t="str">
        <f t="shared" si="26"/>
        <v/>
      </c>
      <c r="FO31" s="62">
        <v>867.0</v>
      </c>
      <c r="FP31" s="66">
        <v>924.0</v>
      </c>
      <c r="FQ31" s="56"/>
      <c r="FR31" s="66">
        <v>318.0</v>
      </c>
      <c r="FS31" s="56"/>
      <c r="FT31" s="65"/>
      <c r="FU31" s="63">
        <f t="shared" si="27"/>
        <v>43.35</v>
      </c>
      <c r="FV31" s="39" t="str">
        <f t="shared" si="28"/>
        <v/>
      </c>
      <c r="FW31" s="62">
        <v>867.0</v>
      </c>
      <c r="FX31" s="66">
        <v>924.0</v>
      </c>
      <c r="FY31" s="56"/>
      <c r="FZ31" s="66">
        <v>318.0</v>
      </c>
      <c r="GA31" s="56"/>
      <c r="GB31" s="65"/>
      <c r="GC31" s="63">
        <f t="shared" si="29"/>
        <v>43.35</v>
      </c>
      <c r="GD31" s="39" t="str">
        <f t="shared" si="30"/>
        <v/>
      </c>
      <c r="GE31" s="62">
        <v>867.0</v>
      </c>
      <c r="GF31" s="66">
        <v>924.0</v>
      </c>
      <c r="GG31" s="56"/>
      <c r="GH31" s="66">
        <v>318.0</v>
      </c>
      <c r="GI31" s="56"/>
      <c r="GJ31" s="65"/>
      <c r="GK31" s="63">
        <f t="shared" si="31"/>
        <v>43.35</v>
      </c>
      <c r="GL31" s="39" t="str">
        <f t="shared" si="32"/>
        <v/>
      </c>
      <c r="GM31" s="62">
        <v>867.0</v>
      </c>
      <c r="GN31" s="66">
        <v>924.0</v>
      </c>
      <c r="GO31" s="56"/>
      <c r="GP31" s="66">
        <v>318.0</v>
      </c>
      <c r="GQ31" s="56"/>
      <c r="GR31" s="65"/>
      <c r="GS31" s="63">
        <f t="shared" si="33"/>
        <v>43.35</v>
      </c>
      <c r="GT31" s="39" t="str">
        <f t="shared" si="34"/>
        <v/>
      </c>
      <c r="GU31" s="60"/>
    </row>
    <row r="32">
      <c r="A32" s="21" t="b">
        <v>0</v>
      </c>
      <c r="B32" s="21" t="s">
        <v>96</v>
      </c>
      <c r="C32" s="53" t="s">
        <v>55</v>
      </c>
      <c r="D32" s="21">
        <v>272235.0</v>
      </c>
      <c r="E32" s="54"/>
      <c r="F32" s="21" t="s">
        <v>90</v>
      </c>
      <c r="G32" s="21" t="s">
        <v>91</v>
      </c>
      <c r="H32" s="21" t="s">
        <v>63</v>
      </c>
      <c r="I32" s="55" t="s">
        <v>59</v>
      </c>
      <c r="J32" s="56"/>
      <c r="K32" s="57"/>
      <c r="L32" s="56"/>
      <c r="M32" s="57"/>
      <c r="N32" s="56"/>
      <c r="O32" s="65"/>
      <c r="P32" s="59" t="str">
        <f t="shared" si="104"/>
        <v/>
      </c>
      <c r="Q32" s="39" t="str">
        <f t="shared" si="1"/>
        <v/>
      </c>
      <c r="R32" s="56"/>
      <c r="S32" s="57"/>
      <c r="T32" s="56"/>
      <c r="U32" s="57"/>
      <c r="V32" s="56"/>
      <c r="W32" s="65"/>
      <c r="X32" s="59" t="str">
        <f t="shared" si="105"/>
        <v/>
      </c>
      <c r="Y32" s="39" t="str">
        <f t="shared" si="2"/>
        <v/>
      </c>
      <c r="Z32" s="56"/>
      <c r="AA32" s="57"/>
      <c r="AB32" s="56"/>
      <c r="AC32" s="57"/>
      <c r="AD32" s="56"/>
      <c r="AE32" s="65"/>
      <c r="AF32" s="59" t="str">
        <f t="shared" si="106"/>
        <v/>
      </c>
      <c r="AG32" s="39" t="str">
        <f t="shared" si="3"/>
        <v/>
      </c>
      <c r="AH32" s="56"/>
      <c r="AI32" s="57"/>
      <c r="AJ32" s="56"/>
      <c r="AK32" s="57"/>
      <c r="AL32" s="56"/>
      <c r="AM32" s="65"/>
      <c r="AN32" s="59" t="str">
        <f t="shared" si="84"/>
        <v/>
      </c>
      <c r="AO32" s="39" t="str">
        <f t="shared" si="4"/>
        <v/>
      </c>
      <c r="AP32" s="56"/>
      <c r="AQ32" s="57"/>
      <c r="AR32" s="56"/>
      <c r="AS32" s="57"/>
      <c r="AT32" s="56"/>
      <c r="AU32" s="65"/>
      <c r="AV32" s="59" t="str">
        <f t="shared" si="99"/>
        <v/>
      </c>
      <c r="AW32" s="39" t="str">
        <f t="shared" si="5"/>
        <v/>
      </c>
      <c r="AX32" s="56"/>
      <c r="AY32" s="57"/>
      <c r="AZ32" s="56"/>
      <c r="BA32" s="57"/>
      <c r="BB32" s="56"/>
      <c r="BC32" s="65"/>
      <c r="BD32" s="59" t="str">
        <f t="shared" si="107"/>
        <v/>
      </c>
      <c r="BE32" s="39" t="str">
        <f t="shared" si="6"/>
        <v/>
      </c>
      <c r="BF32" s="56"/>
      <c r="BG32" s="57"/>
      <c r="BH32" s="56"/>
      <c r="BI32" s="57"/>
      <c r="BJ32" s="56"/>
      <c r="BK32" s="65"/>
      <c r="BL32" s="59" t="str">
        <f t="shared" si="108"/>
        <v/>
      </c>
      <c r="BM32" s="39" t="str">
        <f t="shared" si="7"/>
        <v/>
      </c>
      <c r="BN32" s="56"/>
      <c r="BO32" s="57"/>
      <c r="BP32" s="56"/>
      <c r="BQ32" s="57"/>
      <c r="BR32" s="56"/>
      <c r="BS32" s="65"/>
      <c r="BT32" s="59" t="str">
        <f t="shared" si="100"/>
        <v/>
      </c>
      <c r="BU32" s="39" t="str">
        <f t="shared" si="8"/>
        <v/>
      </c>
      <c r="BV32" s="56"/>
      <c r="BW32" s="57"/>
      <c r="BX32" s="56"/>
      <c r="BY32" s="57"/>
      <c r="BZ32" s="56"/>
      <c r="CA32" s="65"/>
      <c r="CB32" s="59" t="str">
        <f t="shared" si="109"/>
        <v/>
      </c>
      <c r="CC32" s="39" t="str">
        <f t="shared" si="10"/>
        <v/>
      </c>
      <c r="CD32" s="56"/>
      <c r="CE32" s="57"/>
      <c r="CF32" s="56"/>
      <c r="CG32" s="57"/>
      <c r="CH32" s="56"/>
      <c r="CI32" s="65"/>
      <c r="CJ32" s="59" t="str">
        <f t="shared" si="101"/>
        <v/>
      </c>
      <c r="CK32" s="39" t="str">
        <f t="shared" si="12"/>
        <v/>
      </c>
      <c r="CL32" s="56"/>
      <c r="CM32" s="57"/>
      <c r="CN32" s="56"/>
      <c r="CO32" s="57"/>
      <c r="CP32" s="56"/>
      <c r="CQ32" s="65"/>
      <c r="CR32" s="59" t="str">
        <f t="shared" si="102"/>
        <v/>
      </c>
      <c r="CS32" s="39" t="str">
        <f t="shared" si="14"/>
        <v/>
      </c>
      <c r="CT32" s="56"/>
      <c r="CU32" s="57"/>
      <c r="CV32" s="56"/>
      <c r="CW32" s="57"/>
      <c r="CX32" s="56"/>
      <c r="CY32" s="65"/>
      <c r="CZ32" s="59" t="str">
        <f t="shared" si="103"/>
        <v/>
      </c>
      <c r="DA32" s="39" t="str">
        <f t="shared" si="16"/>
        <v/>
      </c>
      <c r="DB32" s="64"/>
      <c r="DC32" s="56"/>
      <c r="DD32" s="57"/>
      <c r="DE32" s="56"/>
      <c r="DF32" s="57"/>
      <c r="DG32" s="56"/>
      <c r="DH32" s="65"/>
      <c r="DI32" s="59" t="str">
        <f t="shared" si="93"/>
        <v/>
      </c>
      <c r="DJ32" s="39" t="str">
        <f t="shared" si="18"/>
        <v/>
      </c>
      <c r="DK32" s="56">
        <v>0.0</v>
      </c>
      <c r="DL32" s="57">
        <v>930.0</v>
      </c>
      <c r="DM32" s="56">
        <f>895+35</f>
        <v>930</v>
      </c>
      <c r="DN32" s="57">
        <v>290.0</v>
      </c>
      <c r="DO32" s="56"/>
      <c r="DP32" s="65"/>
      <c r="DQ32" s="59">
        <f t="shared" si="94"/>
        <v>0</v>
      </c>
      <c r="DR32" s="39">
        <f t="shared" si="19"/>
        <v>930</v>
      </c>
      <c r="DS32" s="56">
        <v>1790.0</v>
      </c>
      <c r="DT32" s="57">
        <v>930.0</v>
      </c>
      <c r="DU32" s="56">
        <v>-895.0</v>
      </c>
      <c r="DV32" s="57">
        <v>290.0</v>
      </c>
      <c r="DW32" s="56"/>
      <c r="DX32" s="65"/>
      <c r="DY32" s="59">
        <f t="shared" si="95"/>
        <v>61</v>
      </c>
      <c r="DZ32" s="39">
        <f t="shared" si="20"/>
        <v>-2746</v>
      </c>
      <c r="EA32" s="56">
        <v>895.0</v>
      </c>
      <c r="EB32" s="57">
        <v>930.0</v>
      </c>
      <c r="EC32" s="56">
        <f>35+895</f>
        <v>930</v>
      </c>
      <c r="ED32" s="57">
        <v>290.0</v>
      </c>
      <c r="EE32" s="56"/>
      <c r="EF32" s="65"/>
      <c r="EG32" s="59">
        <f t="shared" si="96"/>
        <v>44.75</v>
      </c>
      <c r="EH32" s="39">
        <f t="shared" si="21"/>
        <v>-9.75</v>
      </c>
      <c r="EI32" s="56">
        <v>895.0</v>
      </c>
      <c r="EJ32" s="57">
        <v>930.0</v>
      </c>
      <c r="EK32" s="56">
        <v>930.0</v>
      </c>
      <c r="EL32" s="57">
        <v>290.0</v>
      </c>
      <c r="EM32" s="56"/>
      <c r="EN32" s="65"/>
      <c r="EO32" s="59">
        <f t="shared" si="97"/>
        <v>44.75</v>
      </c>
      <c r="EP32" s="39">
        <f t="shared" si="22"/>
        <v>-9.75</v>
      </c>
      <c r="EQ32" s="56">
        <v>895.0</v>
      </c>
      <c r="ER32" s="57">
        <v>930.0</v>
      </c>
      <c r="ES32" s="56">
        <v>930.0</v>
      </c>
      <c r="ET32" s="57">
        <v>290.0</v>
      </c>
      <c r="EU32" s="56"/>
      <c r="EV32" s="65"/>
      <c r="EW32" s="59">
        <f t="shared" si="98"/>
        <v>44.75</v>
      </c>
      <c r="EX32" s="39">
        <f t="shared" si="23"/>
        <v>-9.75</v>
      </c>
      <c r="EY32" s="56">
        <v>0.0</v>
      </c>
      <c r="EZ32" s="57">
        <v>952.0</v>
      </c>
      <c r="FA32" s="56">
        <v>952.0</v>
      </c>
      <c r="FB32" s="57">
        <v>290.0</v>
      </c>
      <c r="FC32" s="56"/>
      <c r="FD32" s="65"/>
      <c r="FE32" s="59">
        <f t="shared" si="40"/>
        <v>0</v>
      </c>
      <c r="FF32" s="39">
        <f t="shared" si="24"/>
        <v>952</v>
      </c>
      <c r="FG32" s="62">
        <v>895.0</v>
      </c>
      <c r="FH32" s="66">
        <v>952.0</v>
      </c>
      <c r="FI32" s="56"/>
      <c r="FJ32" s="66">
        <v>290.0</v>
      </c>
      <c r="FK32" s="56"/>
      <c r="FL32" s="65"/>
      <c r="FM32" s="63">
        <f t="shared" si="25"/>
        <v>44.75</v>
      </c>
      <c r="FN32" s="39" t="str">
        <f t="shared" si="26"/>
        <v/>
      </c>
      <c r="FO32" s="62">
        <v>895.0</v>
      </c>
      <c r="FP32" s="66">
        <v>952.0</v>
      </c>
      <c r="FQ32" s="56"/>
      <c r="FR32" s="66">
        <v>290.0</v>
      </c>
      <c r="FS32" s="56"/>
      <c r="FT32" s="65"/>
      <c r="FU32" s="63">
        <f t="shared" si="27"/>
        <v>44.75</v>
      </c>
      <c r="FV32" s="39" t="str">
        <f t="shared" si="28"/>
        <v/>
      </c>
      <c r="FW32" s="62">
        <v>895.0</v>
      </c>
      <c r="FX32" s="66">
        <v>952.0</v>
      </c>
      <c r="FY32" s="56"/>
      <c r="FZ32" s="66">
        <v>290.0</v>
      </c>
      <c r="GA32" s="56"/>
      <c r="GB32" s="65"/>
      <c r="GC32" s="63">
        <f t="shared" si="29"/>
        <v>44.75</v>
      </c>
      <c r="GD32" s="39" t="str">
        <f t="shared" si="30"/>
        <v/>
      </c>
      <c r="GE32" s="62">
        <v>895.0</v>
      </c>
      <c r="GF32" s="66">
        <v>952.0</v>
      </c>
      <c r="GG32" s="56"/>
      <c r="GH32" s="66">
        <v>290.0</v>
      </c>
      <c r="GI32" s="56"/>
      <c r="GJ32" s="65"/>
      <c r="GK32" s="63">
        <f t="shared" si="31"/>
        <v>44.75</v>
      </c>
      <c r="GL32" s="39" t="str">
        <f t="shared" si="32"/>
        <v/>
      </c>
      <c r="GM32" s="62">
        <v>895.0</v>
      </c>
      <c r="GN32" s="66">
        <v>952.0</v>
      </c>
      <c r="GO32" s="56"/>
      <c r="GP32" s="66">
        <v>290.0</v>
      </c>
      <c r="GQ32" s="56"/>
      <c r="GR32" s="65"/>
      <c r="GS32" s="63">
        <f t="shared" si="33"/>
        <v>44.75</v>
      </c>
      <c r="GT32" s="39" t="str">
        <f t="shared" si="34"/>
        <v/>
      </c>
      <c r="GU32" s="60"/>
    </row>
    <row r="33">
      <c r="A33" s="21" t="b">
        <v>0</v>
      </c>
      <c r="B33" s="21" t="s">
        <v>97</v>
      </c>
      <c r="C33" s="53" t="s">
        <v>55</v>
      </c>
      <c r="D33" s="21">
        <v>272235.0</v>
      </c>
      <c r="E33" s="54"/>
      <c r="F33" s="21" t="s">
        <v>90</v>
      </c>
      <c r="G33" s="21" t="s">
        <v>91</v>
      </c>
      <c r="H33" s="21" t="s">
        <v>63</v>
      </c>
      <c r="I33" s="55" t="s">
        <v>59</v>
      </c>
      <c r="J33" s="56"/>
      <c r="K33" s="57"/>
      <c r="L33" s="56"/>
      <c r="M33" s="57"/>
      <c r="N33" s="56"/>
      <c r="O33" s="65"/>
      <c r="P33" s="59" t="str">
        <f t="shared" si="104"/>
        <v/>
      </c>
      <c r="Q33" s="39" t="str">
        <f t="shared" si="1"/>
        <v/>
      </c>
      <c r="R33" s="56"/>
      <c r="S33" s="57"/>
      <c r="T33" s="56"/>
      <c r="U33" s="57"/>
      <c r="V33" s="56"/>
      <c r="W33" s="65"/>
      <c r="X33" s="59" t="str">
        <f t="shared" si="105"/>
        <v/>
      </c>
      <c r="Y33" s="39" t="str">
        <f t="shared" si="2"/>
        <v/>
      </c>
      <c r="Z33" s="56"/>
      <c r="AA33" s="57"/>
      <c r="AB33" s="56"/>
      <c r="AC33" s="57"/>
      <c r="AD33" s="56"/>
      <c r="AE33" s="65"/>
      <c r="AF33" s="59" t="str">
        <f t="shared" si="106"/>
        <v/>
      </c>
      <c r="AG33" s="39" t="str">
        <f t="shared" si="3"/>
        <v/>
      </c>
      <c r="AH33" s="56"/>
      <c r="AI33" s="57"/>
      <c r="AJ33" s="56"/>
      <c r="AK33" s="57"/>
      <c r="AL33" s="56"/>
      <c r="AM33" s="65"/>
      <c r="AN33" s="59" t="str">
        <f t="shared" si="84"/>
        <v/>
      </c>
      <c r="AO33" s="39" t="str">
        <f t="shared" si="4"/>
        <v/>
      </c>
      <c r="AP33" s="56"/>
      <c r="AQ33" s="57"/>
      <c r="AR33" s="56"/>
      <c r="AS33" s="57"/>
      <c r="AT33" s="56"/>
      <c r="AU33" s="65"/>
      <c r="AV33" s="59" t="str">
        <f t="shared" si="99"/>
        <v/>
      </c>
      <c r="AW33" s="39" t="str">
        <f t="shared" si="5"/>
        <v/>
      </c>
      <c r="AX33" s="56"/>
      <c r="AY33" s="57"/>
      <c r="AZ33" s="56"/>
      <c r="BA33" s="57"/>
      <c r="BB33" s="56"/>
      <c r="BC33" s="65"/>
      <c r="BD33" s="59" t="str">
        <f t="shared" si="107"/>
        <v/>
      </c>
      <c r="BE33" s="39" t="str">
        <f t="shared" si="6"/>
        <v/>
      </c>
      <c r="BF33" s="56"/>
      <c r="BG33" s="57"/>
      <c r="BH33" s="56"/>
      <c r="BI33" s="57"/>
      <c r="BJ33" s="56"/>
      <c r="BK33" s="65"/>
      <c r="BL33" s="59" t="str">
        <f t="shared" si="108"/>
        <v/>
      </c>
      <c r="BM33" s="39" t="str">
        <f t="shared" si="7"/>
        <v/>
      </c>
      <c r="BN33" s="56"/>
      <c r="BO33" s="57"/>
      <c r="BP33" s="56"/>
      <c r="BQ33" s="57"/>
      <c r="BR33" s="56"/>
      <c r="BS33" s="65"/>
      <c r="BT33" s="59" t="str">
        <f t="shared" si="100"/>
        <v/>
      </c>
      <c r="BU33" s="39" t="str">
        <f t="shared" si="8"/>
        <v/>
      </c>
      <c r="BV33" s="56"/>
      <c r="BW33" s="57"/>
      <c r="BX33" s="56"/>
      <c r="BY33" s="57"/>
      <c r="BZ33" s="56"/>
      <c r="CA33" s="65"/>
      <c r="CB33" s="59" t="str">
        <f t="shared" si="109"/>
        <v/>
      </c>
      <c r="CC33" s="39" t="str">
        <f t="shared" si="10"/>
        <v/>
      </c>
      <c r="CD33" s="56"/>
      <c r="CE33" s="57"/>
      <c r="CF33" s="56"/>
      <c r="CG33" s="57"/>
      <c r="CH33" s="56"/>
      <c r="CI33" s="65"/>
      <c r="CJ33" s="59" t="str">
        <f t="shared" si="101"/>
        <v/>
      </c>
      <c r="CK33" s="39" t="str">
        <f t="shared" si="12"/>
        <v/>
      </c>
      <c r="CL33" s="56"/>
      <c r="CM33" s="57"/>
      <c r="CN33" s="56"/>
      <c r="CO33" s="57"/>
      <c r="CP33" s="56"/>
      <c r="CQ33" s="65"/>
      <c r="CR33" s="59" t="str">
        <f t="shared" si="102"/>
        <v/>
      </c>
      <c r="CS33" s="39" t="str">
        <f t="shared" si="14"/>
        <v/>
      </c>
      <c r="CT33" s="56"/>
      <c r="CU33" s="57"/>
      <c r="CV33" s="56"/>
      <c r="CW33" s="57"/>
      <c r="CX33" s="56"/>
      <c r="CY33" s="65"/>
      <c r="CZ33" s="59" t="str">
        <f t="shared" si="103"/>
        <v/>
      </c>
      <c r="DA33" s="39" t="str">
        <f t="shared" si="16"/>
        <v/>
      </c>
      <c r="DB33" s="64"/>
      <c r="DC33" s="56"/>
      <c r="DD33" s="57">
        <v>895.0</v>
      </c>
      <c r="DE33" s="56">
        <v>0.0</v>
      </c>
      <c r="DF33" s="57">
        <v>290.0</v>
      </c>
      <c r="DG33" s="56"/>
      <c r="DH33" s="65"/>
      <c r="DI33" s="59" t="str">
        <f t="shared" si="93"/>
        <v/>
      </c>
      <c r="DJ33" s="39">
        <f t="shared" si="18"/>
        <v>0</v>
      </c>
      <c r="DK33" s="56">
        <v>0.0</v>
      </c>
      <c r="DL33" s="57">
        <v>895.0</v>
      </c>
      <c r="DM33" s="56">
        <f>(895)-895</f>
        <v>0</v>
      </c>
      <c r="DN33" s="57">
        <v>290.0</v>
      </c>
      <c r="DO33" s="56"/>
      <c r="DP33" s="65"/>
      <c r="DQ33" s="59">
        <f t="shared" si="94"/>
        <v>0</v>
      </c>
      <c r="DR33" s="39">
        <f t="shared" si="19"/>
        <v>0</v>
      </c>
      <c r="DS33" s="56">
        <v>1790.0</v>
      </c>
      <c r="DT33" s="57">
        <v>895.0</v>
      </c>
      <c r="DU33" s="56">
        <v>895.0</v>
      </c>
      <c r="DV33" s="57">
        <v>290.0</v>
      </c>
      <c r="DW33" s="56"/>
      <c r="DX33" s="65"/>
      <c r="DY33" s="59">
        <f t="shared" si="95"/>
        <v>61</v>
      </c>
      <c r="DZ33" s="39">
        <f t="shared" si="20"/>
        <v>-956</v>
      </c>
      <c r="EA33" s="56">
        <v>895.0</v>
      </c>
      <c r="EB33" s="57">
        <v>895.0</v>
      </c>
      <c r="EC33" s="56">
        <v>895.0</v>
      </c>
      <c r="ED33" s="57">
        <v>290.0</v>
      </c>
      <c r="EE33" s="56"/>
      <c r="EF33" s="65"/>
      <c r="EG33" s="59">
        <f t="shared" si="96"/>
        <v>44.75</v>
      </c>
      <c r="EH33" s="39">
        <f t="shared" si="21"/>
        <v>-44.75</v>
      </c>
      <c r="EI33" s="56">
        <v>895.0</v>
      </c>
      <c r="EJ33" s="57">
        <v>895.0</v>
      </c>
      <c r="EK33" s="56">
        <v>895.0</v>
      </c>
      <c r="EL33" s="57">
        <v>290.0</v>
      </c>
      <c r="EM33" s="56"/>
      <c r="EN33" s="65"/>
      <c r="EO33" s="59">
        <f t="shared" si="97"/>
        <v>44.75</v>
      </c>
      <c r="EP33" s="39">
        <f t="shared" si="22"/>
        <v>-44.75</v>
      </c>
      <c r="EQ33" s="56">
        <v>895.0</v>
      </c>
      <c r="ER33" s="57">
        <v>895.0</v>
      </c>
      <c r="ES33" s="56">
        <v>895.0</v>
      </c>
      <c r="ET33" s="57">
        <v>290.0</v>
      </c>
      <c r="EU33" s="56"/>
      <c r="EV33" s="65"/>
      <c r="EW33" s="59">
        <f t="shared" si="98"/>
        <v>44.75</v>
      </c>
      <c r="EX33" s="39">
        <f t="shared" si="23"/>
        <v>-44.75</v>
      </c>
      <c r="EY33" s="56">
        <v>895.0</v>
      </c>
      <c r="EZ33" s="57">
        <v>952.0</v>
      </c>
      <c r="FA33" s="56">
        <v>952.0</v>
      </c>
      <c r="FB33" s="57">
        <v>290.0</v>
      </c>
      <c r="FC33" s="56"/>
      <c r="FD33" s="65"/>
      <c r="FE33" s="59">
        <f t="shared" si="40"/>
        <v>44.75</v>
      </c>
      <c r="FF33" s="39">
        <f t="shared" si="24"/>
        <v>12.25</v>
      </c>
      <c r="FG33" s="62">
        <v>895.0</v>
      </c>
      <c r="FH33" s="66">
        <v>952.0</v>
      </c>
      <c r="FI33" s="56"/>
      <c r="FJ33" s="66">
        <v>290.0</v>
      </c>
      <c r="FK33" s="56"/>
      <c r="FL33" s="65"/>
      <c r="FM33" s="63">
        <f t="shared" si="25"/>
        <v>44.75</v>
      </c>
      <c r="FN33" s="39" t="str">
        <f t="shared" si="26"/>
        <v/>
      </c>
      <c r="FO33" s="62">
        <v>895.0</v>
      </c>
      <c r="FP33" s="66">
        <v>952.0</v>
      </c>
      <c r="FQ33" s="56"/>
      <c r="FR33" s="66">
        <v>290.0</v>
      </c>
      <c r="FS33" s="56"/>
      <c r="FT33" s="65"/>
      <c r="FU33" s="63">
        <f t="shared" si="27"/>
        <v>44.75</v>
      </c>
      <c r="FV33" s="39" t="str">
        <f t="shared" si="28"/>
        <v/>
      </c>
      <c r="FW33" s="62">
        <v>895.0</v>
      </c>
      <c r="FX33" s="66">
        <v>952.0</v>
      </c>
      <c r="FY33" s="56"/>
      <c r="FZ33" s="66">
        <v>290.0</v>
      </c>
      <c r="GA33" s="56"/>
      <c r="GB33" s="65"/>
      <c r="GC33" s="63">
        <f t="shared" si="29"/>
        <v>44.75</v>
      </c>
      <c r="GD33" s="39" t="str">
        <f t="shared" si="30"/>
        <v/>
      </c>
      <c r="GE33" s="62">
        <v>895.0</v>
      </c>
      <c r="GF33" s="66">
        <v>952.0</v>
      </c>
      <c r="GG33" s="56"/>
      <c r="GH33" s="66">
        <v>290.0</v>
      </c>
      <c r="GI33" s="56"/>
      <c r="GJ33" s="65"/>
      <c r="GK33" s="63">
        <f t="shared" si="31"/>
        <v>44.75</v>
      </c>
      <c r="GL33" s="39" t="str">
        <f t="shared" si="32"/>
        <v/>
      </c>
      <c r="GM33" s="62">
        <v>895.0</v>
      </c>
      <c r="GN33" s="66">
        <v>952.0</v>
      </c>
      <c r="GO33" s="56"/>
      <c r="GP33" s="66">
        <v>290.0</v>
      </c>
      <c r="GQ33" s="56"/>
      <c r="GR33" s="65"/>
      <c r="GS33" s="63">
        <f t="shared" si="33"/>
        <v>44.75</v>
      </c>
      <c r="GT33" s="39" t="str">
        <f t="shared" si="34"/>
        <v/>
      </c>
      <c r="GU33" s="60"/>
    </row>
    <row r="34">
      <c r="A34" s="21" t="b">
        <v>0</v>
      </c>
      <c r="B34" s="21" t="s">
        <v>98</v>
      </c>
      <c r="C34" s="53" t="s">
        <v>55</v>
      </c>
      <c r="D34" s="21">
        <v>272235.0</v>
      </c>
      <c r="E34" s="54"/>
      <c r="F34" s="21" t="s">
        <v>90</v>
      </c>
      <c r="G34" s="21" t="s">
        <v>91</v>
      </c>
      <c r="H34" s="21" t="s">
        <v>63</v>
      </c>
      <c r="I34" s="55" t="s">
        <v>59</v>
      </c>
      <c r="J34" s="56"/>
      <c r="K34" s="57"/>
      <c r="L34" s="56"/>
      <c r="M34" s="57"/>
      <c r="N34" s="56"/>
      <c r="O34" s="65"/>
      <c r="P34" s="59" t="str">
        <f t="shared" si="104"/>
        <v/>
      </c>
      <c r="Q34" s="39" t="str">
        <f t="shared" si="1"/>
        <v/>
      </c>
      <c r="R34" s="56"/>
      <c r="S34" s="57"/>
      <c r="T34" s="56"/>
      <c r="U34" s="57"/>
      <c r="V34" s="56"/>
      <c r="W34" s="65"/>
      <c r="X34" s="59" t="str">
        <f t="shared" si="105"/>
        <v/>
      </c>
      <c r="Y34" s="39" t="str">
        <f t="shared" si="2"/>
        <v/>
      </c>
      <c r="Z34" s="56"/>
      <c r="AA34" s="57"/>
      <c r="AB34" s="56"/>
      <c r="AC34" s="57"/>
      <c r="AD34" s="56"/>
      <c r="AE34" s="65"/>
      <c r="AF34" s="59" t="str">
        <f t="shared" si="106"/>
        <v/>
      </c>
      <c r="AG34" s="39" t="str">
        <f t="shared" si="3"/>
        <v/>
      </c>
      <c r="AH34" s="56"/>
      <c r="AI34" s="57"/>
      <c r="AJ34" s="56"/>
      <c r="AK34" s="57"/>
      <c r="AL34" s="56"/>
      <c r="AM34" s="65"/>
      <c r="AN34" s="59" t="str">
        <f t="shared" si="84"/>
        <v/>
      </c>
      <c r="AO34" s="39" t="str">
        <f t="shared" si="4"/>
        <v/>
      </c>
      <c r="AP34" s="56"/>
      <c r="AQ34" s="57"/>
      <c r="AR34" s="56"/>
      <c r="AS34" s="57"/>
      <c r="AT34" s="56"/>
      <c r="AU34" s="65"/>
      <c r="AV34" s="59" t="str">
        <f t="shared" si="99"/>
        <v/>
      </c>
      <c r="AW34" s="39" t="str">
        <f t="shared" si="5"/>
        <v/>
      </c>
      <c r="AX34" s="56"/>
      <c r="AY34" s="57"/>
      <c r="AZ34" s="56"/>
      <c r="BA34" s="57"/>
      <c r="BB34" s="56"/>
      <c r="BC34" s="65"/>
      <c r="BD34" s="59" t="str">
        <f t="shared" si="107"/>
        <v/>
      </c>
      <c r="BE34" s="39" t="str">
        <f t="shared" si="6"/>
        <v/>
      </c>
      <c r="BF34" s="56"/>
      <c r="BG34" s="57"/>
      <c r="BH34" s="56"/>
      <c r="BI34" s="57"/>
      <c r="BJ34" s="56"/>
      <c r="BK34" s="65"/>
      <c r="BL34" s="59" t="str">
        <f t="shared" si="108"/>
        <v/>
      </c>
      <c r="BM34" s="39" t="str">
        <f t="shared" si="7"/>
        <v/>
      </c>
      <c r="BN34" s="56"/>
      <c r="BO34" s="57"/>
      <c r="BP34" s="56"/>
      <c r="BQ34" s="57"/>
      <c r="BR34" s="56"/>
      <c r="BS34" s="65"/>
      <c r="BT34" s="59" t="str">
        <f t="shared" si="100"/>
        <v/>
      </c>
      <c r="BU34" s="39" t="str">
        <f t="shared" si="8"/>
        <v/>
      </c>
      <c r="BV34" s="56"/>
      <c r="BW34" s="57"/>
      <c r="BX34" s="56"/>
      <c r="BY34" s="57"/>
      <c r="BZ34" s="56"/>
      <c r="CA34" s="65"/>
      <c r="CB34" s="59" t="str">
        <f t="shared" si="109"/>
        <v/>
      </c>
      <c r="CC34" s="39" t="str">
        <f t="shared" si="10"/>
        <v/>
      </c>
      <c r="CD34" s="56"/>
      <c r="CE34" s="57"/>
      <c r="CF34" s="56"/>
      <c r="CG34" s="57"/>
      <c r="CH34" s="56"/>
      <c r="CI34" s="65"/>
      <c r="CJ34" s="59" t="str">
        <f t="shared" si="101"/>
        <v/>
      </c>
      <c r="CK34" s="39" t="str">
        <f t="shared" si="12"/>
        <v/>
      </c>
      <c r="CL34" s="56"/>
      <c r="CM34" s="57"/>
      <c r="CN34" s="56"/>
      <c r="CO34" s="57"/>
      <c r="CP34" s="56"/>
      <c r="CQ34" s="65"/>
      <c r="CR34" s="59" t="str">
        <f t="shared" si="102"/>
        <v/>
      </c>
      <c r="CS34" s="39" t="str">
        <f t="shared" si="14"/>
        <v/>
      </c>
      <c r="CT34" s="56"/>
      <c r="CU34" s="57"/>
      <c r="CV34" s="56"/>
      <c r="CW34" s="57"/>
      <c r="CX34" s="56"/>
      <c r="CY34" s="65"/>
      <c r="CZ34" s="59" t="str">
        <f t="shared" si="103"/>
        <v/>
      </c>
      <c r="DA34" s="39" t="str">
        <f t="shared" si="16"/>
        <v/>
      </c>
      <c r="DB34" s="64"/>
      <c r="DC34" s="56"/>
      <c r="DD34" s="57"/>
      <c r="DE34" s="56"/>
      <c r="DF34" s="57"/>
      <c r="DG34" s="56"/>
      <c r="DH34" s="65"/>
      <c r="DI34" s="59" t="str">
        <f t="shared" si="93"/>
        <v/>
      </c>
      <c r="DJ34" s="39" t="str">
        <f t="shared" si="18"/>
        <v/>
      </c>
      <c r="DK34" s="56">
        <v>0.0</v>
      </c>
      <c r="DL34" s="57">
        <v>930.0</v>
      </c>
      <c r="DM34" s="56">
        <v>930.0</v>
      </c>
      <c r="DN34" s="57">
        <v>290.0</v>
      </c>
      <c r="DO34" s="56"/>
      <c r="DP34" s="65"/>
      <c r="DQ34" s="59">
        <f t="shared" si="94"/>
        <v>0</v>
      </c>
      <c r="DR34" s="39">
        <f t="shared" si="19"/>
        <v>930</v>
      </c>
      <c r="DS34" s="56">
        <v>1860.0</v>
      </c>
      <c r="DT34" s="57">
        <v>930.0</v>
      </c>
      <c r="DU34" s="56">
        <v>930.0</v>
      </c>
      <c r="DV34" s="57">
        <v>290.0</v>
      </c>
      <c r="DW34" s="56"/>
      <c r="DX34" s="65"/>
      <c r="DY34" s="59">
        <f t="shared" si="95"/>
        <v>61</v>
      </c>
      <c r="DZ34" s="39">
        <f t="shared" si="20"/>
        <v>-991</v>
      </c>
      <c r="EA34" s="56">
        <v>930.0</v>
      </c>
      <c r="EB34" s="57">
        <v>930.0</v>
      </c>
      <c r="EC34" s="56">
        <v>930.0</v>
      </c>
      <c r="ED34" s="57">
        <v>290.0</v>
      </c>
      <c r="EE34" s="56"/>
      <c r="EF34" s="65"/>
      <c r="EG34" s="59">
        <f t="shared" si="96"/>
        <v>46.5</v>
      </c>
      <c r="EH34" s="39">
        <f t="shared" si="21"/>
        <v>-46.5</v>
      </c>
      <c r="EI34" s="56">
        <v>930.0</v>
      </c>
      <c r="EJ34" s="57">
        <v>930.0</v>
      </c>
      <c r="EK34" s="56">
        <v>930.0</v>
      </c>
      <c r="EL34" s="57">
        <v>290.0</v>
      </c>
      <c r="EM34" s="56"/>
      <c r="EN34" s="65"/>
      <c r="EO34" s="59">
        <f t="shared" si="97"/>
        <v>46.5</v>
      </c>
      <c r="EP34" s="39">
        <f t="shared" si="22"/>
        <v>-46.5</v>
      </c>
      <c r="EQ34" s="56">
        <v>930.0</v>
      </c>
      <c r="ER34" s="57">
        <v>930.0</v>
      </c>
      <c r="ES34" s="56">
        <v>930.0</v>
      </c>
      <c r="ET34" s="57">
        <v>290.0</v>
      </c>
      <c r="EU34" s="56"/>
      <c r="EV34" s="65"/>
      <c r="EW34" s="59">
        <f t="shared" si="98"/>
        <v>46.5</v>
      </c>
      <c r="EX34" s="39">
        <f t="shared" si="23"/>
        <v>-46.5</v>
      </c>
      <c r="EY34" s="56">
        <v>930.0</v>
      </c>
      <c r="EZ34" s="57">
        <v>952.0</v>
      </c>
      <c r="FA34" s="56">
        <v>952.0</v>
      </c>
      <c r="FB34" s="57">
        <v>290.0</v>
      </c>
      <c r="FC34" s="56"/>
      <c r="FD34" s="65"/>
      <c r="FE34" s="59">
        <f t="shared" si="40"/>
        <v>46.5</v>
      </c>
      <c r="FF34" s="39">
        <f t="shared" si="24"/>
        <v>-24.5</v>
      </c>
      <c r="FG34" s="62">
        <v>930.0</v>
      </c>
      <c r="FH34" s="66">
        <v>952.0</v>
      </c>
      <c r="FI34" s="56"/>
      <c r="FJ34" s="66">
        <v>290.0</v>
      </c>
      <c r="FK34" s="56"/>
      <c r="FL34" s="65"/>
      <c r="FM34" s="63">
        <f t="shared" si="25"/>
        <v>46.5</v>
      </c>
      <c r="FN34" s="39" t="str">
        <f t="shared" si="26"/>
        <v/>
      </c>
      <c r="FO34" s="62">
        <v>930.0</v>
      </c>
      <c r="FP34" s="66">
        <v>952.0</v>
      </c>
      <c r="FQ34" s="56"/>
      <c r="FR34" s="66">
        <v>290.0</v>
      </c>
      <c r="FS34" s="56"/>
      <c r="FT34" s="65"/>
      <c r="FU34" s="63">
        <f t="shared" si="27"/>
        <v>46.5</v>
      </c>
      <c r="FV34" s="39" t="str">
        <f t="shared" si="28"/>
        <v/>
      </c>
      <c r="FW34" s="62">
        <v>930.0</v>
      </c>
      <c r="FX34" s="66">
        <v>952.0</v>
      </c>
      <c r="FY34" s="56"/>
      <c r="FZ34" s="66">
        <v>290.0</v>
      </c>
      <c r="GA34" s="56"/>
      <c r="GB34" s="65"/>
      <c r="GC34" s="63">
        <f t="shared" si="29"/>
        <v>46.5</v>
      </c>
      <c r="GD34" s="39" t="str">
        <f t="shared" si="30"/>
        <v/>
      </c>
      <c r="GE34" s="62">
        <v>930.0</v>
      </c>
      <c r="GF34" s="66">
        <v>952.0</v>
      </c>
      <c r="GG34" s="56"/>
      <c r="GH34" s="66">
        <v>290.0</v>
      </c>
      <c r="GI34" s="56"/>
      <c r="GJ34" s="65"/>
      <c r="GK34" s="63">
        <f t="shared" si="31"/>
        <v>46.5</v>
      </c>
      <c r="GL34" s="39" t="str">
        <f t="shared" si="32"/>
        <v/>
      </c>
      <c r="GM34" s="62">
        <v>930.0</v>
      </c>
      <c r="GN34" s="66">
        <v>952.0</v>
      </c>
      <c r="GO34" s="56"/>
      <c r="GP34" s="66">
        <v>290.0</v>
      </c>
      <c r="GQ34" s="56"/>
      <c r="GR34" s="65"/>
      <c r="GS34" s="63">
        <f t="shared" si="33"/>
        <v>46.5</v>
      </c>
      <c r="GT34" s="39" t="str">
        <f t="shared" si="34"/>
        <v/>
      </c>
      <c r="GU34" s="60"/>
    </row>
    <row r="35">
      <c r="A35" s="21" t="b">
        <v>0</v>
      </c>
      <c r="B35" s="21" t="s">
        <v>99</v>
      </c>
      <c r="C35" s="53" t="s">
        <v>55</v>
      </c>
      <c r="D35" s="21">
        <v>272235.0</v>
      </c>
      <c r="E35" s="54"/>
      <c r="F35" s="21" t="s">
        <v>90</v>
      </c>
      <c r="G35" s="21" t="s">
        <v>91</v>
      </c>
      <c r="H35" s="21" t="s">
        <v>63</v>
      </c>
      <c r="I35" s="55" t="s">
        <v>59</v>
      </c>
      <c r="J35" s="56"/>
      <c r="K35" s="57"/>
      <c r="L35" s="56"/>
      <c r="M35" s="57"/>
      <c r="N35" s="56"/>
      <c r="O35" s="65"/>
      <c r="P35" s="59" t="str">
        <f t="shared" si="104"/>
        <v/>
      </c>
      <c r="Q35" s="39" t="str">
        <f t="shared" si="1"/>
        <v/>
      </c>
      <c r="R35" s="56"/>
      <c r="S35" s="57"/>
      <c r="T35" s="56"/>
      <c r="U35" s="57"/>
      <c r="V35" s="56"/>
      <c r="W35" s="65"/>
      <c r="X35" s="59" t="str">
        <f t="shared" si="105"/>
        <v/>
      </c>
      <c r="Y35" s="39" t="str">
        <f t="shared" si="2"/>
        <v/>
      </c>
      <c r="Z35" s="56"/>
      <c r="AA35" s="57"/>
      <c r="AB35" s="56"/>
      <c r="AC35" s="57"/>
      <c r="AD35" s="56"/>
      <c r="AE35" s="65"/>
      <c r="AF35" s="59" t="str">
        <f t="shared" si="106"/>
        <v/>
      </c>
      <c r="AG35" s="39" t="str">
        <f t="shared" si="3"/>
        <v/>
      </c>
      <c r="AH35" s="56"/>
      <c r="AI35" s="57"/>
      <c r="AJ35" s="56"/>
      <c r="AK35" s="57"/>
      <c r="AL35" s="56"/>
      <c r="AM35" s="65"/>
      <c r="AN35" s="59" t="str">
        <f t="shared" si="84"/>
        <v/>
      </c>
      <c r="AO35" s="39" t="str">
        <f t="shared" si="4"/>
        <v/>
      </c>
      <c r="AP35" s="56"/>
      <c r="AQ35" s="57"/>
      <c r="AR35" s="56"/>
      <c r="AS35" s="57"/>
      <c r="AT35" s="56"/>
      <c r="AU35" s="65"/>
      <c r="AV35" s="59" t="str">
        <f t="shared" si="99"/>
        <v/>
      </c>
      <c r="AW35" s="39" t="str">
        <f t="shared" si="5"/>
        <v/>
      </c>
      <c r="AX35" s="56"/>
      <c r="AY35" s="57"/>
      <c r="AZ35" s="56"/>
      <c r="BA35" s="57"/>
      <c r="BB35" s="56"/>
      <c r="BC35" s="65"/>
      <c r="BD35" s="59" t="str">
        <f t="shared" si="107"/>
        <v/>
      </c>
      <c r="BE35" s="39" t="str">
        <f t="shared" si="6"/>
        <v/>
      </c>
      <c r="BF35" s="56"/>
      <c r="BG35" s="57"/>
      <c r="BH35" s="56"/>
      <c r="BI35" s="57"/>
      <c r="BJ35" s="56"/>
      <c r="BK35" s="65"/>
      <c r="BL35" s="59" t="str">
        <f t="shared" si="108"/>
        <v/>
      </c>
      <c r="BM35" s="39" t="str">
        <f t="shared" si="7"/>
        <v/>
      </c>
      <c r="BN35" s="56"/>
      <c r="BO35" s="57"/>
      <c r="BP35" s="56"/>
      <c r="BQ35" s="57"/>
      <c r="BR35" s="56"/>
      <c r="BS35" s="65"/>
      <c r="BT35" s="59" t="str">
        <f t="shared" si="100"/>
        <v/>
      </c>
      <c r="BU35" s="39" t="str">
        <f t="shared" si="8"/>
        <v/>
      </c>
      <c r="BV35" s="56"/>
      <c r="BW35" s="57"/>
      <c r="BX35" s="56"/>
      <c r="BY35" s="57"/>
      <c r="BZ35" s="56"/>
      <c r="CA35" s="65"/>
      <c r="CB35" s="59" t="str">
        <f t="shared" si="109"/>
        <v/>
      </c>
      <c r="CC35" s="39" t="str">
        <f t="shared" si="10"/>
        <v/>
      </c>
      <c r="CD35" s="56"/>
      <c r="CE35" s="57"/>
      <c r="CF35" s="56"/>
      <c r="CG35" s="57"/>
      <c r="CH35" s="56"/>
      <c r="CI35" s="65"/>
      <c r="CJ35" s="59" t="str">
        <f t="shared" si="101"/>
        <v/>
      </c>
      <c r="CK35" s="39" t="str">
        <f t="shared" si="12"/>
        <v/>
      </c>
      <c r="CL35" s="56"/>
      <c r="CM35" s="57"/>
      <c r="CN35" s="56"/>
      <c r="CO35" s="57"/>
      <c r="CP35" s="56"/>
      <c r="CQ35" s="65"/>
      <c r="CR35" s="59" t="str">
        <f t="shared" si="102"/>
        <v/>
      </c>
      <c r="CS35" s="39" t="str">
        <f t="shared" si="14"/>
        <v/>
      </c>
      <c r="CT35" s="56"/>
      <c r="CU35" s="57"/>
      <c r="CV35" s="56"/>
      <c r="CW35" s="57"/>
      <c r="CX35" s="56"/>
      <c r="CY35" s="65"/>
      <c r="CZ35" s="59" t="str">
        <f t="shared" si="103"/>
        <v/>
      </c>
      <c r="DA35" s="39" t="str">
        <f t="shared" si="16"/>
        <v/>
      </c>
      <c r="DB35" s="64"/>
      <c r="DC35" s="56"/>
      <c r="DD35" s="57"/>
      <c r="DE35" s="56"/>
      <c r="DF35" s="57"/>
      <c r="DG35" s="56"/>
      <c r="DH35" s="65"/>
      <c r="DI35" s="59" t="str">
        <f t="shared" si="93"/>
        <v/>
      </c>
      <c r="DJ35" s="39" t="str">
        <f t="shared" si="18"/>
        <v/>
      </c>
      <c r="DK35" s="56">
        <v>0.0</v>
      </c>
      <c r="DL35" s="57">
        <v>930.0</v>
      </c>
      <c r="DM35" s="56">
        <v>930.0</v>
      </c>
      <c r="DN35" s="57">
        <v>290.0</v>
      </c>
      <c r="DO35" s="56"/>
      <c r="DP35" s="65"/>
      <c r="DQ35" s="59">
        <f t="shared" si="94"/>
        <v>0</v>
      </c>
      <c r="DR35" s="39">
        <f t="shared" si="19"/>
        <v>930</v>
      </c>
      <c r="DS35" s="56">
        <v>1860.0</v>
      </c>
      <c r="DT35" s="57">
        <v>930.0</v>
      </c>
      <c r="DU35" s="56">
        <v>930.0</v>
      </c>
      <c r="DV35" s="57">
        <v>290.0</v>
      </c>
      <c r="DW35" s="56"/>
      <c r="DX35" s="65"/>
      <c r="DY35" s="59">
        <f t="shared" si="95"/>
        <v>61</v>
      </c>
      <c r="DZ35" s="39">
        <f t="shared" si="20"/>
        <v>-991</v>
      </c>
      <c r="EA35" s="56">
        <v>930.0</v>
      </c>
      <c r="EB35" s="57">
        <v>930.0</v>
      </c>
      <c r="EC35" s="56">
        <v>930.0</v>
      </c>
      <c r="ED35" s="57">
        <v>290.0</v>
      </c>
      <c r="EE35" s="56"/>
      <c r="EF35" s="65"/>
      <c r="EG35" s="59">
        <f t="shared" si="96"/>
        <v>46.5</v>
      </c>
      <c r="EH35" s="39">
        <f t="shared" si="21"/>
        <v>-46.5</v>
      </c>
      <c r="EI35" s="56">
        <v>930.0</v>
      </c>
      <c r="EJ35" s="57">
        <v>947.0</v>
      </c>
      <c r="EK35" s="56">
        <f>930+17</f>
        <v>947</v>
      </c>
      <c r="EL35" s="57">
        <v>273.0</v>
      </c>
      <c r="EM35" s="56"/>
      <c r="EN35" s="65"/>
      <c r="EO35" s="59">
        <f t="shared" si="97"/>
        <v>46.5</v>
      </c>
      <c r="EP35" s="39">
        <f t="shared" si="22"/>
        <v>-29.5</v>
      </c>
      <c r="EQ35" s="56">
        <v>930.0</v>
      </c>
      <c r="ER35" s="57">
        <v>947.0</v>
      </c>
      <c r="ES35" s="56">
        <v>947.0</v>
      </c>
      <c r="ET35" s="57">
        <v>273.0</v>
      </c>
      <c r="EU35" s="56"/>
      <c r="EV35" s="65"/>
      <c r="EW35" s="59">
        <f t="shared" si="98"/>
        <v>46.5</v>
      </c>
      <c r="EX35" s="39">
        <f t="shared" si="23"/>
        <v>-29.5</v>
      </c>
      <c r="EY35" s="56">
        <v>930.0</v>
      </c>
      <c r="EZ35" s="57">
        <v>969.0</v>
      </c>
      <c r="FA35" s="56">
        <v>969.0</v>
      </c>
      <c r="FB35" s="57">
        <v>273.0</v>
      </c>
      <c r="FC35" s="56"/>
      <c r="FD35" s="65"/>
      <c r="FE35" s="59">
        <f t="shared" si="40"/>
        <v>46.5</v>
      </c>
      <c r="FF35" s="39">
        <f t="shared" si="24"/>
        <v>-7.5</v>
      </c>
      <c r="FG35" s="62">
        <v>930.0</v>
      </c>
      <c r="FH35" s="66">
        <v>969.0</v>
      </c>
      <c r="FI35" s="56"/>
      <c r="FJ35" s="66">
        <v>273.0</v>
      </c>
      <c r="FK35" s="56"/>
      <c r="FL35" s="65"/>
      <c r="FM35" s="63">
        <f t="shared" si="25"/>
        <v>46.5</v>
      </c>
      <c r="FN35" s="39" t="str">
        <f t="shared" si="26"/>
        <v/>
      </c>
      <c r="FO35" s="62">
        <v>930.0</v>
      </c>
      <c r="FP35" s="66">
        <v>969.0</v>
      </c>
      <c r="FQ35" s="56"/>
      <c r="FR35" s="66">
        <v>273.0</v>
      </c>
      <c r="FS35" s="56"/>
      <c r="FT35" s="65"/>
      <c r="FU35" s="63">
        <f t="shared" si="27"/>
        <v>46.5</v>
      </c>
      <c r="FV35" s="39" t="str">
        <f t="shared" si="28"/>
        <v/>
      </c>
      <c r="FW35" s="62">
        <v>930.0</v>
      </c>
      <c r="FX35" s="66">
        <v>969.0</v>
      </c>
      <c r="FY35" s="56"/>
      <c r="FZ35" s="66">
        <v>273.0</v>
      </c>
      <c r="GA35" s="56"/>
      <c r="GB35" s="65"/>
      <c r="GC35" s="63">
        <f t="shared" si="29"/>
        <v>46.5</v>
      </c>
      <c r="GD35" s="39" t="str">
        <f t="shared" si="30"/>
        <v/>
      </c>
      <c r="GE35" s="62">
        <v>930.0</v>
      </c>
      <c r="GF35" s="66">
        <v>969.0</v>
      </c>
      <c r="GG35" s="56"/>
      <c r="GH35" s="66">
        <v>273.0</v>
      </c>
      <c r="GI35" s="56"/>
      <c r="GJ35" s="65"/>
      <c r="GK35" s="63">
        <f t="shared" si="31"/>
        <v>46.5</v>
      </c>
      <c r="GL35" s="39" t="str">
        <f t="shared" si="32"/>
        <v/>
      </c>
      <c r="GM35" s="62">
        <v>930.0</v>
      </c>
      <c r="GN35" s="66">
        <v>969.0</v>
      </c>
      <c r="GO35" s="56"/>
      <c r="GP35" s="66">
        <v>273.0</v>
      </c>
      <c r="GQ35" s="56"/>
      <c r="GR35" s="65"/>
      <c r="GS35" s="63">
        <f t="shared" si="33"/>
        <v>46.5</v>
      </c>
      <c r="GT35" s="39" t="str">
        <f t="shared" si="34"/>
        <v/>
      </c>
      <c r="GU35" s="60"/>
    </row>
    <row r="36">
      <c r="A36" s="21" t="b">
        <v>0</v>
      </c>
      <c r="B36" s="21" t="s">
        <v>100</v>
      </c>
      <c r="C36" s="53" t="s">
        <v>55</v>
      </c>
      <c r="E36" s="54"/>
      <c r="F36" s="21" t="s">
        <v>90</v>
      </c>
      <c r="G36" s="21" t="s">
        <v>91</v>
      </c>
      <c r="H36" s="21" t="s">
        <v>63</v>
      </c>
      <c r="I36" s="55" t="s">
        <v>59</v>
      </c>
      <c r="J36" s="56"/>
      <c r="K36" s="57"/>
      <c r="L36" s="56"/>
      <c r="M36" s="57"/>
      <c r="N36" s="56"/>
      <c r="O36" s="65"/>
      <c r="P36" s="59" t="str">
        <f t="shared" si="104"/>
        <v/>
      </c>
      <c r="Q36" s="39" t="str">
        <f t="shared" si="1"/>
        <v/>
      </c>
      <c r="R36" s="56"/>
      <c r="S36" s="57"/>
      <c r="T36" s="56"/>
      <c r="U36" s="57"/>
      <c r="V36" s="56"/>
      <c r="W36" s="65"/>
      <c r="X36" s="59" t="str">
        <f t="shared" si="105"/>
        <v/>
      </c>
      <c r="Y36" s="39" t="str">
        <f t="shared" si="2"/>
        <v/>
      </c>
      <c r="Z36" s="56"/>
      <c r="AA36" s="83"/>
      <c r="AB36" s="56"/>
      <c r="AC36" s="57"/>
      <c r="AD36" s="56"/>
      <c r="AE36" s="65"/>
      <c r="AF36" s="59" t="str">
        <f t="shared" si="106"/>
        <v/>
      </c>
      <c r="AG36" s="39" t="str">
        <f t="shared" si="3"/>
        <v/>
      </c>
      <c r="AH36" s="56"/>
      <c r="AI36" s="57"/>
      <c r="AJ36" s="56"/>
      <c r="AK36" s="57"/>
      <c r="AL36" s="56"/>
      <c r="AM36" s="65"/>
      <c r="AN36" s="59" t="str">
        <f t="shared" si="84"/>
        <v/>
      </c>
      <c r="AO36" s="39" t="str">
        <f t="shared" si="4"/>
        <v/>
      </c>
      <c r="AP36" s="56"/>
      <c r="AQ36" s="57"/>
      <c r="AR36" s="56"/>
      <c r="AS36" s="57"/>
      <c r="AT36" s="56"/>
      <c r="AU36" s="65"/>
      <c r="AV36" s="59" t="str">
        <f t="shared" si="99"/>
        <v/>
      </c>
      <c r="AW36" s="39" t="str">
        <f t="shared" si="5"/>
        <v/>
      </c>
      <c r="AX36" s="56"/>
      <c r="AY36" s="57"/>
      <c r="AZ36" s="56"/>
      <c r="BA36" s="57"/>
      <c r="BB36" s="56"/>
      <c r="BC36" s="65"/>
      <c r="BD36" s="59" t="str">
        <f t="shared" si="107"/>
        <v/>
      </c>
      <c r="BE36" s="39" t="str">
        <f t="shared" si="6"/>
        <v/>
      </c>
      <c r="BF36" s="69"/>
      <c r="BG36" s="65"/>
      <c r="BH36" s="69"/>
      <c r="BI36" s="65"/>
      <c r="BJ36" s="69"/>
      <c r="BK36" s="65"/>
      <c r="BL36" s="59" t="str">
        <f t="shared" si="108"/>
        <v/>
      </c>
      <c r="BM36" s="39" t="str">
        <f t="shared" si="7"/>
        <v/>
      </c>
      <c r="BN36" s="69"/>
      <c r="BO36" s="65"/>
      <c r="BP36" s="69"/>
      <c r="BQ36" s="65"/>
      <c r="BR36" s="69"/>
      <c r="BS36" s="65"/>
      <c r="BT36" s="59" t="str">
        <f t="shared" si="100"/>
        <v/>
      </c>
      <c r="BU36" s="39" t="str">
        <f t="shared" si="8"/>
        <v/>
      </c>
      <c r="BV36" s="69"/>
      <c r="BW36" s="65"/>
      <c r="BX36" s="69"/>
      <c r="BY36" s="65"/>
      <c r="BZ36" s="69"/>
      <c r="CA36" s="65"/>
      <c r="CB36" s="59" t="str">
        <f t="shared" si="109"/>
        <v/>
      </c>
      <c r="CC36" s="39" t="str">
        <f t="shared" si="10"/>
        <v/>
      </c>
      <c r="CD36" s="69"/>
      <c r="CE36" s="65"/>
      <c r="CF36" s="69"/>
      <c r="CG36" s="65"/>
      <c r="CH36" s="69"/>
      <c r="CI36" s="65"/>
      <c r="CJ36" s="59" t="str">
        <f t="shared" si="101"/>
        <v/>
      </c>
      <c r="CK36" s="39" t="str">
        <f t="shared" si="12"/>
        <v/>
      </c>
      <c r="CL36" s="56">
        <v>0.0</v>
      </c>
      <c r="CM36" s="57">
        <v>1082.97</v>
      </c>
      <c r="CN36" s="56">
        <v>1082.97</v>
      </c>
      <c r="CO36" s="57">
        <v>0.0</v>
      </c>
      <c r="CP36" s="56"/>
      <c r="CQ36" s="65"/>
      <c r="CR36" s="59">
        <f t="shared" si="102"/>
        <v>0</v>
      </c>
      <c r="CS36" s="39">
        <f t="shared" si="14"/>
        <v>1082.97</v>
      </c>
      <c r="CT36" s="56">
        <v>0.0</v>
      </c>
      <c r="CU36" s="57">
        <v>1220.0</v>
      </c>
      <c r="CV36" s="56">
        <v>1220.0</v>
      </c>
      <c r="CW36" s="57">
        <v>0.0</v>
      </c>
      <c r="CX36" s="56"/>
      <c r="CY36" s="65"/>
      <c r="CZ36" s="59">
        <f t="shared" si="103"/>
        <v>0</v>
      </c>
      <c r="DA36" s="39">
        <f t="shared" si="16"/>
        <v>1220</v>
      </c>
      <c r="DB36" s="64"/>
      <c r="DC36" s="56">
        <v>0.0</v>
      </c>
      <c r="DD36" s="57">
        <v>1220.0</v>
      </c>
      <c r="DE36" s="56">
        <v>1220.0</v>
      </c>
      <c r="DF36" s="57">
        <v>0.0</v>
      </c>
      <c r="DG36" s="56"/>
      <c r="DH36" s="65"/>
      <c r="DI36" s="59">
        <f t="shared" si="93"/>
        <v>0</v>
      </c>
      <c r="DJ36" s="39">
        <f t="shared" si="18"/>
        <v>1220</v>
      </c>
      <c r="DK36" s="56">
        <v>0.0</v>
      </c>
      <c r="DL36" s="57">
        <v>1220.0</v>
      </c>
      <c r="DM36" s="56">
        <v>1220.0</v>
      </c>
      <c r="DN36" s="57">
        <v>0.0</v>
      </c>
      <c r="DO36" s="56"/>
      <c r="DP36" s="65"/>
      <c r="DQ36" s="59">
        <f t="shared" si="94"/>
        <v>0</v>
      </c>
      <c r="DR36" s="39">
        <f t="shared" si="19"/>
        <v>1220</v>
      </c>
      <c r="DS36" s="56">
        <v>5580.0</v>
      </c>
      <c r="DT36" s="83">
        <v>1220.0</v>
      </c>
      <c r="DU36" s="56">
        <v>1220.0</v>
      </c>
      <c r="DV36" s="57">
        <v>0.0</v>
      </c>
      <c r="DW36" s="56"/>
      <c r="DX36" s="65"/>
      <c r="DY36" s="59">
        <f t="shared" si="95"/>
        <v>61</v>
      </c>
      <c r="DZ36" s="39">
        <f t="shared" si="20"/>
        <v>-4421</v>
      </c>
      <c r="EA36" s="56">
        <v>1116.0</v>
      </c>
      <c r="EB36" s="57">
        <v>1220.0</v>
      </c>
      <c r="EC36" s="56">
        <v>1220.0</v>
      </c>
      <c r="ED36" s="57">
        <v>0.0</v>
      </c>
      <c r="EE36" s="56"/>
      <c r="EF36" s="57">
        <v>56.68</v>
      </c>
      <c r="EG36" s="59">
        <f t="shared" si="96"/>
        <v>55.8</v>
      </c>
      <c r="EH36" s="39">
        <f t="shared" si="21"/>
        <v>-8.48</v>
      </c>
      <c r="EI36" s="56">
        <v>1116.0</v>
      </c>
      <c r="EJ36" s="57">
        <v>1220.0</v>
      </c>
      <c r="EK36" s="56">
        <v>1220.0</v>
      </c>
      <c r="EL36" s="57">
        <v>0.0</v>
      </c>
      <c r="EM36" s="56"/>
      <c r="EN36" s="57">
        <v>218.57</v>
      </c>
      <c r="EO36" s="59">
        <f t="shared" si="97"/>
        <v>55.8</v>
      </c>
      <c r="EP36" s="39">
        <f t="shared" si="22"/>
        <v>-170.37</v>
      </c>
      <c r="EQ36" s="56">
        <v>1116.0</v>
      </c>
      <c r="ER36" s="57">
        <v>1220.0</v>
      </c>
      <c r="ES36" s="57">
        <v>1220.0</v>
      </c>
      <c r="ET36" s="57">
        <v>0.0</v>
      </c>
      <c r="EU36" s="56"/>
      <c r="EV36" s="57">
        <v>52.05</v>
      </c>
      <c r="EW36" s="59">
        <f t="shared" si="98"/>
        <v>55.8</v>
      </c>
      <c r="EX36" s="39">
        <f t="shared" si="23"/>
        <v>-3.85</v>
      </c>
      <c r="EY36" s="56">
        <v>1116.0</v>
      </c>
      <c r="EZ36" s="57">
        <v>1242.0</v>
      </c>
      <c r="FA36" s="56">
        <v>1242.0</v>
      </c>
      <c r="FB36" s="57">
        <v>0.0</v>
      </c>
      <c r="FC36" s="56"/>
      <c r="FD36" s="65"/>
      <c r="FE36" s="59">
        <f t="shared" si="40"/>
        <v>55.8</v>
      </c>
      <c r="FF36" s="39">
        <f t="shared" si="24"/>
        <v>70.2</v>
      </c>
      <c r="FG36" s="62">
        <v>1116.0</v>
      </c>
      <c r="FH36" s="66">
        <v>1242.0</v>
      </c>
      <c r="FI36" s="69"/>
      <c r="FJ36" s="66">
        <v>0.0</v>
      </c>
      <c r="FK36" s="69"/>
      <c r="FL36" s="65"/>
      <c r="FM36" s="63">
        <f t="shared" si="25"/>
        <v>55.8</v>
      </c>
      <c r="FN36" s="39" t="str">
        <f t="shared" si="26"/>
        <v/>
      </c>
      <c r="FO36" s="62">
        <v>1116.0</v>
      </c>
      <c r="FP36" s="66">
        <v>1242.0</v>
      </c>
      <c r="FQ36" s="69"/>
      <c r="FR36" s="66">
        <v>0.0</v>
      </c>
      <c r="FS36" s="69"/>
      <c r="FT36" s="65"/>
      <c r="FU36" s="63">
        <f t="shared" si="27"/>
        <v>55.8</v>
      </c>
      <c r="FV36" s="39" t="str">
        <f t="shared" si="28"/>
        <v/>
      </c>
      <c r="FW36" s="62">
        <v>1116.0</v>
      </c>
      <c r="FX36" s="66">
        <v>1242.0</v>
      </c>
      <c r="FY36" s="69"/>
      <c r="FZ36" s="66">
        <v>0.0</v>
      </c>
      <c r="GA36" s="69"/>
      <c r="GB36" s="65"/>
      <c r="GC36" s="63">
        <f t="shared" si="29"/>
        <v>55.8</v>
      </c>
      <c r="GD36" s="39" t="str">
        <f t="shared" si="30"/>
        <v/>
      </c>
      <c r="GE36" s="62">
        <v>1116.0</v>
      </c>
      <c r="GF36" s="66">
        <v>1242.0</v>
      </c>
      <c r="GG36" s="69"/>
      <c r="GH36" s="66">
        <v>0.0</v>
      </c>
      <c r="GI36" s="69"/>
      <c r="GJ36" s="65"/>
      <c r="GK36" s="63">
        <f t="shared" si="31"/>
        <v>55.8</v>
      </c>
      <c r="GL36" s="39" t="str">
        <f t="shared" si="32"/>
        <v/>
      </c>
      <c r="GM36" s="62">
        <v>1116.0</v>
      </c>
      <c r="GN36" s="66">
        <v>1242.0</v>
      </c>
      <c r="GO36" s="69"/>
      <c r="GP36" s="66">
        <v>0.0</v>
      </c>
      <c r="GQ36" s="69"/>
      <c r="GR36" s="65"/>
      <c r="GS36" s="63">
        <f t="shared" si="33"/>
        <v>55.8</v>
      </c>
      <c r="GT36" s="39" t="str">
        <f t="shared" si="34"/>
        <v/>
      </c>
      <c r="GU36" s="60"/>
    </row>
    <row r="37">
      <c r="A37" s="21" t="b">
        <v>0</v>
      </c>
      <c r="B37" s="21" t="s">
        <v>101</v>
      </c>
      <c r="C37" s="53" t="s">
        <v>55</v>
      </c>
      <c r="D37" s="21">
        <v>274427.0</v>
      </c>
      <c r="E37" s="67">
        <v>50.0</v>
      </c>
      <c r="F37" s="21" t="s">
        <v>90</v>
      </c>
      <c r="G37" s="21" t="s">
        <v>91</v>
      </c>
      <c r="H37" s="21" t="s">
        <v>63</v>
      </c>
      <c r="I37" s="55" t="s">
        <v>59</v>
      </c>
      <c r="J37" s="56"/>
      <c r="K37" s="57"/>
      <c r="L37" s="56"/>
      <c r="M37" s="57"/>
      <c r="N37" s="56"/>
      <c r="O37" s="65"/>
      <c r="P37" s="59" t="str">
        <f t="shared" si="104"/>
        <v/>
      </c>
      <c r="Q37" s="39" t="str">
        <f t="shared" si="1"/>
        <v/>
      </c>
      <c r="R37" s="56"/>
      <c r="S37" s="57"/>
      <c r="T37" s="56"/>
      <c r="U37" s="57"/>
      <c r="V37" s="56"/>
      <c r="W37" s="65"/>
      <c r="X37" s="59" t="str">
        <f t="shared" si="105"/>
        <v/>
      </c>
      <c r="Y37" s="39" t="str">
        <f t="shared" si="2"/>
        <v/>
      </c>
      <c r="Z37" s="56"/>
      <c r="AA37" s="57"/>
      <c r="AB37" s="69"/>
      <c r="AC37" s="57"/>
      <c r="AD37" s="56"/>
      <c r="AE37" s="65"/>
      <c r="AF37" s="59" t="str">
        <f t="shared" si="106"/>
        <v/>
      </c>
      <c r="AG37" s="39" t="str">
        <f t="shared" si="3"/>
        <v/>
      </c>
      <c r="AH37" s="56"/>
      <c r="AI37" s="57"/>
      <c r="AJ37" s="56"/>
      <c r="AK37" s="57"/>
      <c r="AL37" s="56"/>
      <c r="AM37" s="65"/>
      <c r="AN37" s="59" t="str">
        <f t="shared" si="84"/>
        <v/>
      </c>
      <c r="AO37" s="39" t="str">
        <f t="shared" si="4"/>
        <v/>
      </c>
      <c r="AP37" s="56"/>
      <c r="AQ37" s="57"/>
      <c r="AR37" s="69"/>
      <c r="AS37" s="57"/>
      <c r="AT37" s="56"/>
      <c r="AU37" s="65"/>
      <c r="AV37" s="59" t="str">
        <f t="shared" si="99"/>
        <v/>
      </c>
      <c r="AW37" s="39" t="str">
        <f t="shared" si="5"/>
        <v/>
      </c>
      <c r="AX37" s="56">
        <v>0.0</v>
      </c>
      <c r="AY37" s="57">
        <v>1060.0</v>
      </c>
      <c r="AZ37" s="84">
        <v>1060.0</v>
      </c>
      <c r="BA37" s="57">
        <v>125.0</v>
      </c>
      <c r="BB37" s="56"/>
      <c r="BC37" s="65"/>
      <c r="BD37" s="59">
        <f t="shared" si="107"/>
        <v>0</v>
      </c>
      <c r="BE37" s="39">
        <f t="shared" si="6"/>
        <v>1060</v>
      </c>
      <c r="BF37" s="56">
        <v>0.0</v>
      </c>
      <c r="BG37" s="57">
        <v>1095.0</v>
      </c>
      <c r="BH37" s="56">
        <v>1095.0</v>
      </c>
      <c r="BI37" s="57">
        <v>125.0</v>
      </c>
      <c r="BJ37" s="56"/>
      <c r="BK37" s="65"/>
      <c r="BL37" s="59">
        <f t="shared" si="108"/>
        <v>0</v>
      </c>
      <c r="BM37" s="39">
        <f t="shared" si="7"/>
        <v>1095</v>
      </c>
      <c r="BN37" s="56">
        <v>0.0</v>
      </c>
      <c r="BO37" s="57">
        <v>1095.0</v>
      </c>
      <c r="BP37" s="56">
        <v>1095.0</v>
      </c>
      <c r="BQ37" s="57">
        <v>125.0</v>
      </c>
      <c r="BR37" s="56"/>
      <c r="BS37" s="65"/>
      <c r="BT37" s="59">
        <f t="shared" si="100"/>
        <v>0</v>
      </c>
      <c r="BU37" s="39">
        <f t="shared" si="8"/>
        <v>1095</v>
      </c>
      <c r="BV37" s="56">
        <v>0.0</v>
      </c>
      <c r="BW37" s="57">
        <v>1095.0</v>
      </c>
      <c r="BX37" s="56">
        <v>1095.0</v>
      </c>
      <c r="BY37" s="57">
        <v>125.0</v>
      </c>
      <c r="BZ37" s="56"/>
      <c r="CA37" s="65"/>
      <c r="CB37" s="59">
        <f t="shared" si="109"/>
        <v>0</v>
      </c>
      <c r="CC37" s="39">
        <f t="shared" si="10"/>
        <v>1095</v>
      </c>
      <c r="CD37" s="56">
        <v>0.0</v>
      </c>
      <c r="CE37" s="57">
        <v>1095.0</v>
      </c>
      <c r="CF37" s="56">
        <v>1095.0</v>
      </c>
      <c r="CG37" s="57">
        <v>125.0</v>
      </c>
      <c r="CH37" s="56"/>
      <c r="CI37" s="65"/>
      <c r="CJ37" s="59">
        <f t="shared" si="101"/>
        <v>0</v>
      </c>
      <c r="CK37" s="39">
        <f t="shared" si="12"/>
        <v>1095</v>
      </c>
      <c r="CL37" s="56">
        <v>0.0</v>
      </c>
      <c r="CM37" s="57">
        <v>1095.0</v>
      </c>
      <c r="CN37" s="56">
        <v>1095.0</v>
      </c>
      <c r="CO37" s="57">
        <v>125.0</v>
      </c>
      <c r="CP37" s="56"/>
      <c r="CQ37" s="65"/>
      <c r="CR37" s="59">
        <f t="shared" si="102"/>
        <v>0</v>
      </c>
      <c r="CS37" s="39">
        <f t="shared" si="14"/>
        <v>1095</v>
      </c>
      <c r="CT37" s="56">
        <v>0.0</v>
      </c>
      <c r="CU37" s="57"/>
      <c r="CV37" s="56">
        <v>0.0</v>
      </c>
      <c r="CW37" s="57">
        <v>0.0</v>
      </c>
      <c r="CX37" s="56"/>
      <c r="CY37" s="65"/>
      <c r="CZ37" s="59">
        <f t="shared" si="103"/>
        <v>0</v>
      </c>
      <c r="DA37" s="39">
        <f t="shared" si="16"/>
        <v>0</v>
      </c>
      <c r="DB37" s="64"/>
      <c r="DC37" s="56">
        <v>0.0</v>
      </c>
      <c r="DD37" s="57">
        <v>0.0</v>
      </c>
      <c r="DE37" s="56">
        <v>0.0</v>
      </c>
      <c r="DF37" s="57">
        <v>0.0</v>
      </c>
      <c r="DG37" s="56"/>
      <c r="DH37" s="65"/>
      <c r="DI37" s="59">
        <f t="shared" si="93"/>
        <v>0</v>
      </c>
      <c r="DJ37" s="39">
        <f t="shared" si="18"/>
        <v>0</v>
      </c>
      <c r="DK37" s="56">
        <v>2751.0</v>
      </c>
      <c r="DL37" s="57">
        <v>0.0</v>
      </c>
      <c r="DM37" s="56">
        <v>0.0</v>
      </c>
      <c r="DN37" s="57">
        <v>0.0</v>
      </c>
      <c r="DO37" s="56"/>
      <c r="DP37" s="65"/>
      <c r="DQ37" s="59">
        <f t="shared" si="94"/>
        <v>61</v>
      </c>
      <c r="DR37" s="39">
        <f t="shared" si="19"/>
        <v>-2812</v>
      </c>
      <c r="DS37" s="56">
        <v>1060.0</v>
      </c>
      <c r="DT37" s="57">
        <v>0.0</v>
      </c>
      <c r="DU37" s="56">
        <v>0.0</v>
      </c>
      <c r="DV37" s="57">
        <v>0.0</v>
      </c>
      <c r="DW37" s="56"/>
      <c r="DX37" s="65"/>
      <c r="DY37" s="59">
        <f t="shared" si="95"/>
        <v>53</v>
      </c>
      <c r="DZ37" s="39">
        <f t="shared" si="20"/>
        <v>-1113</v>
      </c>
      <c r="EA37" s="56">
        <v>0.0</v>
      </c>
      <c r="EB37" s="57">
        <v>0.0</v>
      </c>
      <c r="EC37" s="56">
        <v>0.0</v>
      </c>
      <c r="ED37" s="57">
        <v>0.0</v>
      </c>
      <c r="EE37" s="56"/>
      <c r="EF37" s="65"/>
      <c r="EG37" s="59">
        <f t="shared" si="96"/>
        <v>0</v>
      </c>
      <c r="EH37" s="39">
        <f t="shared" si="21"/>
        <v>0</v>
      </c>
      <c r="EI37" s="56">
        <v>0.0</v>
      </c>
      <c r="EJ37" s="57">
        <v>1098.0</v>
      </c>
      <c r="EK37" s="56">
        <v>1098.0</v>
      </c>
      <c r="EL37" s="57">
        <v>122.0</v>
      </c>
      <c r="EM37" s="56"/>
      <c r="EN37" s="65"/>
      <c r="EO37" s="59">
        <f t="shared" si="97"/>
        <v>0</v>
      </c>
      <c r="EP37" s="39">
        <f t="shared" si="22"/>
        <v>1098</v>
      </c>
      <c r="EQ37" s="56">
        <v>2200.0</v>
      </c>
      <c r="ER37" s="57">
        <v>1098.0</v>
      </c>
      <c r="ES37" s="56">
        <v>1098.0</v>
      </c>
      <c r="ET37" s="57">
        <v>122.0</v>
      </c>
      <c r="EU37" s="56"/>
      <c r="EV37" s="65"/>
      <c r="EW37" s="59">
        <f t="shared" si="98"/>
        <v>61</v>
      </c>
      <c r="EX37" s="39">
        <f t="shared" si="23"/>
        <v>-1163</v>
      </c>
      <c r="EY37" s="56">
        <v>1060.0</v>
      </c>
      <c r="EZ37" s="57">
        <v>1120.0</v>
      </c>
      <c r="FA37" s="56">
        <v>1120.0</v>
      </c>
      <c r="FB37" s="57">
        <v>122.0</v>
      </c>
      <c r="FC37" s="56"/>
      <c r="FD37" s="65"/>
      <c r="FE37" s="59">
        <f t="shared" si="40"/>
        <v>53</v>
      </c>
      <c r="FF37" s="39">
        <f t="shared" si="24"/>
        <v>7</v>
      </c>
      <c r="FG37" s="62">
        <v>1060.0</v>
      </c>
      <c r="FH37" s="66">
        <v>1120.0</v>
      </c>
      <c r="FI37" s="56"/>
      <c r="FJ37" s="66">
        <v>122.0</v>
      </c>
      <c r="FK37" s="56"/>
      <c r="FL37" s="65"/>
      <c r="FM37" s="63">
        <f t="shared" si="25"/>
        <v>53</v>
      </c>
      <c r="FN37" s="39" t="str">
        <f t="shared" si="26"/>
        <v/>
      </c>
      <c r="FO37" s="62">
        <v>1060.0</v>
      </c>
      <c r="FP37" s="66">
        <v>1120.0</v>
      </c>
      <c r="FQ37" s="56"/>
      <c r="FR37" s="66">
        <v>122.0</v>
      </c>
      <c r="FS37" s="56"/>
      <c r="FT37" s="65"/>
      <c r="FU37" s="63">
        <f t="shared" si="27"/>
        <v>53</v>
      </c>
      <c r="FV37" s="39" t="str">
        <f t="shared" si="28"/>
        <v/>
      </c>
      <c r="FW37" s="62">
        <v>1060.0</v>
      </c>
      <c r="FX37" s="66">
        <v>1120.0</v>
      </c>
      <c r="FY37" s="56"/>
      <c r="FZ37" s="66">
        <v>122.0</v>
      </c>
      <c r="GA37" s="56"/>
      <c r="GB37" s="65"/>
      <c r="GC37" s="63">
        <f t="shared" si="29"/>
        <v>53</v>
      </c>
      <c r="GD37" s="39" t="str">
        <f t="shared" si="30"/>
        <v/>
      </c>
      <c r="GE37" s="62">
        <v>1060.0</v>
      </c>
      <c r="GF37" s="66">
        <v>1120.0</v>
      </c>
      <c r="GG37" s="56"/>
      <c r="GH37" s="66">
        <v>122.0</v>
      </c>
      <c r="GI37" s="56"/>
      <c r="GJ37" s="65"/>
      <c r="GK37" s="63">
        <f t="shared" si="31"/>
        <v>53</v>
      </c>
      <c r="GL37" s="39" t="str">
        <f t="shared" si="32"/>
        <v/>
      </c>
      <c r="GM37" s="62">
        <v>1060.0</v>
      </c>
      <c r="GN37" s="66">
        <v>1120.0</v>
      </c>
      <c r="GO37" s="56"/>
      <c r="GP37" s="66">
        <v>122.0</v>
      </c>
      <c r="GQ37" s="56"/>
      <c r="GR37" s="65"/>
      <c r="GS37" s="63">
        <f t="shared" si="33"/>
        <v>53</v>
      </c>
      <c r="GT37" s="39" t="str">
        <f t="shared" si="34"/>
        <v/>
      </c>
      <c r="GU37" s="60"/>
    </row>
    <row r="38">
      <c r="A38" s="21" t="b">
        <v>0</v>
      </c>
      <c r="B38" s="21"/>
      <c r="C38" s="53"/>
      <c r="E38" s="54"/>
      <c r="F38" s="21"/>
      <c r="G38" s="21"/>
      <c r="H38" s="68"/>
      <c r="I38" s="70"/>
      <c r="J38" s="56"/>
      <c r="K38" s="57"/>
      <c r="L38" s="56"/>
      <c r="M38" s="57"/>
      <c r="N38" s="56"/>
      <c r="O38" s="65"/>
      <c r="P38" s="59" t="str">
        <f t="shared" si="104"/>
        <v/>
      </c>
      <c r="Q38" s="39" t="str">
        <f t="shared" si="1"/>
        <v/>
      </c>
      <c r="R38" s="56"/>
      <c r="S38" s="57"/>
      <c r="T38" s="56"/>
      <c r="U38" s="57"/>
      <c r="V38" s="56"/>
      <c r="W38" s="65"/>
      <c r="X38" s="59" t="str">
        <f t="shared" si="105"/>
        <v/>
      </c>
      <c r="Y38" s="39" t="str">
        <f t="shared" si="2"/>
        <v/>
      </c>
      <c r="Z38" s="56"/>
      <c r="AA38" s="83"/>
      <c r="AB38" s="56"/>
      <c r="AC38" s="57"/>
      <c r="AD38" s="56"/>
      <c r="AE38" s="65"/>
      <c r="AF38" s="59" t="str">
        <f t="shared" si="106"/>
        <v/>
      </c>
      <c r="AG38" s="39" t="str">
        <f t="shared" si="3"/>
        <v/>
      </c>
      <c r="AH38" s="56"/>
      <c r="AI38" s="57"/>
      <c r="AJ38" s="56"/>
      <c r="AK38" s="57"/>
      <c r="AL38" s="56"/>
      <c r="AM38" s="65"/>
      <c r="AN38" s="59" t="str">
        <f t="shared" si="84"/>
        <v/>
      </c>
      <c r="AO38" s="39" t="str">
        <f t="shared" si="4"/>
        <v/>
      </c>
      <c r="AP38" s="56"/>
      <c r="AQ38" s="57"/>
      <c r="AR38" s="56"/>
      <c r="AS38" s="57"/>
      <c r="AT38" s="56"/>
      <c r="AU38" s="65"/>
      <c r="AV38" s="59" t="str">
        <f t="shared" si="99"/>
        <v/>
      </c>
      <c r="AW38" s="39" t="str">
        <f t="shared" si="5"/>
        <v/>
      </c>
      <c r="AX38" s="56"/>
      <c r="AY38" s="57"/>
      <c r="AZ38" s="56"/>
      <c r="BA38" s="57"/>
      <c r="BB38" s="56"/>
      <c r="BC38" s="65"/>
      <c r="BD38" s="59" t="str">
        <f t="shared" si="107"/>
        <v/>
      </c>
      <c r="BE38" s="39" t="str">
        <f t="shared" si="6"/>
        <v/>
      </c>
      <c r="BF38" s="69"/>
      <c r="BG38" s="65"/>
      <c r="BH38" s="69"/>
      <c r="BI38" s="65"/>
      <c r="BJ38" s="69"/>
      <c r="BK38" s="65"/>
      <c r="BL38" s="59" t="str">
        <f t="shared" si="108"/>
        <v/>
      </c>
      <c r="BM38" s="39" t="str">
        <f t="shared" si="7"/>
        <v/>
      </c>
      <c r="BN38" s="69"/>
      <c r="BO38" s="65"/>
      <c r="BP38" s="69"/>
      <c r="BQ38" s="65"/>
      <c r="BR38" s="69"/>
      <c r="BS38" s="65"/>
      <c r="BT38" s="59" t="str">
        <f t="shared" si="100"/>
        <v/>
      </c>
      <c r="BU38" s="39" t="str">
        <f t="shared" si="8"/>
        <v/>
      </c>
      <c r="BV38" s="69"/>
      <c r="BW38" s="65"/>
      <c r="BX38" s="69"/>
      <c r="BY38" s="65"/>
      <c r="BZ38" s="69"/>
      <c r="CA38" s="65"/>
      <c r="CB38" s="59" t="str">
        <f t="shared" si="109"/>
        <v/>
      </c>
      <c r="CC38" s="39" t="str">
        <f t="shared" si="10"/>
        <v/>
      </c>
      <c r="CD38" s="69"/>
      <c r="CE38" s="65"/>
      <c r="CF38" s="69"/>
      <c r="CG38" s="65"/>
      <c r="CH38" s="69"/>
      <c r="CI38" s="65"/>
      <c r="CJ38" s="59" t="str">
        <f t="shared" si="101"/>
        <v/>
      </c>
      <c r="CK38" s="39" t="str">
        <f t="shared" si="12"/>
        <v/>
      </c>
      <c r="CL38" s="69"/>
      <c r="CM38" s="65"/>
      <c r="CN38" s="69"/>
      <c r="CO38" s="65"/>
      <c r="CP38" s="69"/>
      <c r="CQ38" s="65"/>
      <c r="CR38" s="59" t="str">
        <f t="shared" si="102"/>
        <v/>
      </c>
      <c r="CS38" s="39" t="str">
        <f t="shared" si="14"/>
        <v/>
      </c>
      <c r="CT38" s="69"/>
      <c r="CU38" s="65"/>
      <c r="CV38" s="69"/>
      <c r="CW38" s="65"/>
      <c r="CX38" s="69"/>
      <c r="CY38" s="65"/>
      <c r="CZ38" s="59" t="str">
        <f t="shared" si="103"/>
        <v/>
      </c>
      <c r="DA38" s="39" t="str">
        <f t="shared" si="16"/>
        <v/>
      </c>
      <c r="DB38" s="64"/>
      <c r="DC38" s="56"/>
      <c r="DD38" s="57"/>
      <c r="DE38" s="56"/>
      <c r="DF38" s="57"/>
      <c r="DG38" s="56"/>
      <c r="DH38" s="65"/>
      <c r="DI38" s="59" t="str">
        <f t="shared" si="93"/>
        <v/>
      </c>
      <c r="DJ38" s="39" t="str">
        <f t="shared" si="18"/>
        <v/>
      </c>
      <c r="DK38" s="56"/>
      <c r="DL38" s="57"/>
      <c r="DM38" s="56"/>
      <c r="DN38" s="57"/>
      <c r="DO38" s="56"/>
      <c r="DP38" s="65"/>
      <c r="DQ38" s="59" t="str">
        <f t="shared" si="94"/>
        <v/>
      </c>
      <c r="DR38" s="39" t="str">
        <f t="shared" si="19"/>
        <v/>
      </c>
      <c r="DS38" s="56"/>
      <c r="DT38" s="83"/>
      <c r="DU38" s="56"/>
      <c r="DV38" s="57"/>
      <c r="DW38" s="56"/>
      <c r="DX38" s="65"/>
      <c r="DY38" s="59" t="str">
        <f t="shared" si="95"/>
        <v/>
      </c>
      <c r="DZ38" s="39" t="str">
        <f t="shared" si="20"/>
        <v/>
      </c>
      <c r="EA38" s="56"/>
      <c r="EB38" s="57"/>
      <c r="EC38" s="56"/>
      <c r="ED38" s="57"/>
      <c r="EE38" s="56"/>
      <c r="EF38" s="65"/>
      <c r="EG38" s="59" t="str">
        <f t="shared" si="96"/>
        <v/>
      </c>
      <c r="EH38" s="39" t="str">
        <f t="shared" si="21"/>
        <v/>
      </c>
      <c r="EI38" s="56"/>
      <c r="EJ38" s="57"/>
      <c r="EK38" s="56"/>
      <c r="EL38" s="57"/>
      <c r="EM38" s="56"/>
      <c r="EN38" s="65"/>
      <c r="EO38" s="59" t="str">
        <f t="shared" si="97"/>
        <v/>
      </c>
      <c r="EP38" s="39" t="str">
        <f t="shared" si="22"/>
        <v/>
      </c>
      <c r="EQ38" s="56"/>
      <c r="ER38" s="57"/>
      <c r="ES38" s="57"/>
      <c r="ET38" s="57"/>
      <c r="EU38" s="56"/>
      <c r="EV38" s="65"/>
      <c r="EW38" s="59" t="str">
        <f t="shared" si="98"/>
        <v/>
      </c>
      <c r="EX38" s="39" t="str">
        <f t="shared" si="23"/>
        <v/>
      </c>
      <c r="EY38" s="71"/>
      <c r="EZ38" s="72"/>
      <c r="FA38" s="71"/>
      <c r="FB38" s="72"/>
      <c r="FC38" s="71"/>
      <c r="FD38" s="72"/>
      <c r="FE38" s="73" t="str">
        <f t="shared" si="40"/>
        <v/>
      </c>
      <c r="FF38" s="39" t="str">
        <f t="shared" si="24"/>
        <v/>
      </c>
      <c r="FG38" s="69"/>
      <c r="FH38" s="65"/>
      <c r="FI38" s="69"/>
      <c r="FJ38" s="65"/>
      <c r="FK38" s="69"/>
      <c r="FL38" s="65"/>
      <c r="FM38" s="63" t="str">
        <f t="shared" si="25"/>
        <v/>
      </c>
      <c r="FN38" s="39" t="str">
        <f t="shared" si="26"/>
        <v/>
      </c>
      <c r="FO38" s="69"/>
      <c r="FP38" s="65"/>
      <c r="FQ38" s="69"/>
      <c r="FR38" s="65"/>
      <c r="FS38" s="69"/>
      <c r="FT38" s="65"/>
      <c r="FU38" s="63" t="str">
        <f t="shared" si="27"/>
        <v/>
      </c>
      <c r="FV38" s="39" t="str">
        <f t="shared" si="28"/>
        <v/>
      </c>
      <c r="FW38" s="69"/>
      <c r="FX38" s="65"/>
      <c r="FY38" s="69"/>
      <c r="FZ38" s="65"/>
      <c r="GA38" s="69"/>
      <c r="GB38" s="65"/>
      <c r="GC38" s="63" t="str">
        <f t="shared" si="29"/>
        <v/>
      </c>
      <c r="GD38" s="39" t="str">
        <f t="shared" si="30"/>
        <v/>
      </c>
      <c r="GE38" s="69"/>
      <c r="GF38" s="65"/>
      <c r="GG38" s="69"/>
      <c r="GH38" s="65"/>
      <c r="GI38" s="69"/>
      <c r="GJ38" s="65"/>
      <c r="GK38" s="63" t="str">
        <f t="shared" si="31"/>
        <v/>
      </c>
      <c r="GL38" s="39" t="str">
        <f t="shared" si="32"/>
        <v/>
      </c>
      <c r="GM38" s="69"/>
      <c r="GN38" s="65"/>
      <c r="GO38" s="69"/>
      <c r="GP38" s="65"/>
      <c r="GQ38" s="69"/>
      <c r="GR38" s="65"/>
      <c r="GS38" s="63" t="str">
        <f t="shared" si="33"/>
        <v/>
      </c>
      <c r="GT38" s="39" t="str">
        <f t="shared" si="34"/>
        <v/>
      </c>
      <c r="GU38" s="60"/>
    </row>
    <row r="39">
      <c r="A39" s="21"/>
      <c r="E39" s="54"/>
      <c r="I39" s="70"/>
      <c r="J39" s="69"/>
      <c r="K39" s="57"/>
      <c r="L39" s="56"/>
      <c r="M39" s="57"/>
      <c r="N39" s="56"/>
      <c r="O39" s="65"/>
      <c r="P39" s="59" t="str">
        <f t="shared" si="104"/>
        <v/>
      </c>
      <c r="Q39" s="39" t="str">
        <f t="shared" si="1"/>
        <v/>
      </c>
      <c r="R39" s="56"/>
      <c r="S39" s="57"/>
      <c r="T39" s="56"/>
      <c r="U39" s="57"/>
      <c r="V39" s="56"/>
      <c r="W39" s="65"/>
      <c r="X39" s="59" t="str">
        <f t="shared" si="105"/>
        <v/>
      </c>
      <c r="Y39" s="39" t="str">
        <f t="shared" si="2"/>
        <v/>
      </c>
      <c r="Z39" s="56"/>
      <c r="AA39" s="57"/>
      <c r="AB39" s="56"/>
      <c r="AC39" s="57"/>
      <c r="AD39" s="56"/>
      <c r="AE39" s="65"/>
      <c r="AF39" s="59" t="str">
        <f t="shared" si="106"/>
        <v/>
      </c>
      <c r="AG39" s="39" t="str">
        <f t="shared" si="3"/>
        <v/>
      </c>
      <c r="AH39" s="56"/>
      <c r="AI39" s="57"/>
      <c r="AJ39" s="56"/>
      <c r="AK39" s="57"/>
      <c r="AL39" s="56"/>
      <c r="AM39" s="65"/>
      <c r="AN39" s="59" t="str">
        <f t="shared" si="84"/>
        <v/>
      </c>
      <c r="AO39" s="39" t="str">
        <f t="shared" si="4"/>
        <v/>
      </c>
      <c r="AP39" s="56"/>
      <c r="AQ39" s="57"/>
      <c r="AR39" s="56"/>
      <c r="AS39" s="57"/>
      <c r="AT39" s="56"/>
      <c r="AU39" s="65"/>
      <c r="AV39" s="59" t="str">
        <f t="shared" si="99"/>
        <v/>
      </c>
      <c r="AW39" s="39" t="str">
        <f t="shared" si="5"/>
        <v/>
      </c>
      <c r="AX39" s="56"/>
      <c r="AY39" s="57"/>
      <c r="AZ39" s="56"/>
      <c r="BA39" s="57"/>
      <c r="BB39" s="56"/>
      <c r="BC39" s="65"/>
      <c r="BD39" s="59" t="str">
        <f t="shared" si="107"/>
        <v/>
      </c>
      <c r="BE39" s="39" t="str">
        <f t="shared" si="6"/>
        <v/>
      </c>
      <c r="BF39" s="56"/>
      <c r="BG39" s="57"/>
      <c r="BH39" s="56"/>
      <c r="BI39" s="57"/>
      <c r="BJ39" s="56"/>
      <c r="BK39" s="65"/>
      <c r="BL39" s="59" t="str">
        <f t="shared" si="108"/>
        <v/>
      </c>
      <c r="BM39" s="39" t="str">
        <f t="shared" si="7"/>
        <v/>
      </c>
      <c r="BN39" s="56"/>
      <c r="BO39" s="57"/>
      <c r="BP39" s="56"/>
      <c r="BQ39" s="57"/>
      <c r="BR39" s="56"/>
      <c r="BS39" s="65"/>
      <c r="BT39" s="59" t="str">
        <f t="shared" si="100"/>
        <v/>
      </c>
      <c r="BU39" s="39" t="str">
        <f t="shared" si="8"/>
        <v/>
      </c>
      <c r="BV39" s="56"/>
      <c r="BW39" s="57"/>
      <c r="BX39" s="56"/>
      <c r="BY39" s="57"/>
      <c r="BZ39" s="56"/>
      <c r="CA39" s="65"/>
      <c r="CB39" s="59" t="str">
        <f t="shared" si="109"/>
        <v/>
      </c>
      <c r="CC39" s="39" t="str">
        <f t="shared" si="10"/>
        <v/>
      </c>
      <c r="CD39" s="56"/>
      <c r="CE39" s="57"/>
      <c r="CF39" s="56"/>
      <c r="CG39" s="57"/>
      <c r="CH39" s="56"/>
      <c r="CI39" s="65"/>
      <c r="CJ39" s="59" t="str">
        <f t="shared" si="101"/>
        <v/>
      </c>
      <c r="CK39" s="39" t="str">
        <f t="shared" si="12"/>
        <v/>
      </c>
      <c r="CL39" s="56"/>
      <c r="CM39" s="57"/>
      <c r="CN39" s="56"/>
      <c r="CO39" s="57"/>
      <c r="CP39" s="56"/>
      <c r="CQ39" s="65"/>
      <c r="CR39" s="59" t="str">
        <f t="shared" si="102"/>
        <v/>
      </c>
      <c r="CS39" s="39" t="str">
        <f t="shared" si="14"/>
        <v/>
      </c>
      <c r="CT39" s="56"/>
      <c r="CU39" s="57"/>
      <c r="CV39" s="56"/>
      <c r="CW39" s="57"/>
      <c r="CX39" s="56"/>
      <c r="CY39" s="65"/>
      <c r="CZ39" s="59" t="str">
        <f t="shared" si="103"/>
        <v/>
      </c>
      <c r="DA39" s="39" t="str">
        <f t="shared" si="16"/>
        <v/>
      </c>
      <c r="DB39" s="64"/>
      <c r="DC39" s="56"/>
      <c r="DD39" s="57"/>
      <c r="DE39" s="56"/>
      <c r="DF39" s="57"/>
      <c r="DG39" s="56"/>
      <c r="DH39" s="65"/>
      <c r="DI39" s="59" t="str">
        <f t="shared" si="93"/>
        <v/>
      </c>
      <c r="DJ39" s="39" t="str">
        <f t="shared" si="18"/>
        <v/>
      </c>
      <c r="DK39" s="56"/>
      <c r="DL39" s="57"/>
      <c r="DM39" s="56"/>
      <c r="DN39" s="57"/>
      <c r="DO39" s="56"/>
      <c r="DP39" s="65"/>
      <c r="DQ39" s="59" t="str">
        <f t="shared" si="94"/>
        <v/>
      </c>
      <c r="DR39" s="39" t="str">
        <f t="shared" si="19"/>
        <v/>
      </c>
      <c r="DS39" s="56"/>
      <c r="DT39" s="57"/>
      <c r="DU39" s="56"/>
      <c r="DV39" s="57"/>
      <c r="DW39" s="56"/>
      <c r="DX39" s="65"/>
      <c r="DY39" s="59" t="str">
        <f t="shared" si="95"/>
        <v/>
      </c>
      <c r="DZ39" s="39" t="str">
        <f t="shared" si="20"/>
        <v/>
      </c>
      <c r="EA39" s="56"/>
      <c r="EB39" s="57"/>
      <c r="EC39" s="56"/>
      <c r="ED39" s="57"/>
      <c r="EE39" s="56"/>
      <c r="EF39" s="65"/>
      <c r="EG39" s="59" t="str">
        <f t="shared" si="96"/>
        <v/>
      </c>
      <c r="EH39" s="39" t="str">
        <f t="shared" si="21"/>
        <v/>
      </c>
      <c r="EI39" s="56"/>
      <c r="EJ39" s="57"/>
      <c r="EK39" s="56"/>
      <c r="EL39" s="57"/>
      <c r="EM39" s="56"/>
      <c r="EN39" s="65"/>
      <c r="EO39" s="59" t="str">
        <f t="shared" si="97"/>
        <v/>
      </c>
      <c r="EP39" s="39" t="str">
        <f t="shared" si="22"/>
        <v/>
      </c>
      <c r="EQ39" s="56"/>
      <c r="ER39" s="57"/>
      <c r="ES39" s="56"/>
      <c r="ET39" s="57"/>
      <c r="EU39" s="56"/>
      <c r="EV39" s="65"/>
      <c r="EW39" s="59" t="str">
        <f t="shared" si="98"/>
        <v/>
      </c>
      <c r="EX39" s="39" t="str">
        <f t="shared" si="23"/>
        <v/>
      </c>
      <c r="EY39" s="56"/>
      <c r="EZ39" s="57"/>
      <c r="FA39" s="56"/>
      <c r="FB39" s="57"/>
      <c r="FC39" s="56"/>
      <c r="FD39" s="65"/>
      <c r="FE39" s="59" t="str">
        <f t="shared" si="40"/>
        <v/>
      </c>
      <c r="FF39" s="39" t="str">
        <f t="shared" si="24"/>
        <v/>
      </c>
      <c r="FG39" s="56"/>
      <c r="FH39" s="57"/>
      <c r="FI39" s="56"/>
      <c r="FJ39" s="57"/>
      <c r="FK39" s="56"/>
      <c r="FL39" s="65"/>
      <c r="FM39" s="59" t="str">
        <f t="shared" si="25"/>
        <v/>
      </c>
      <c r="FN39" s="39" t="str">
        <f t="shared" si="26"/>
        <v/>
      </c>
      <c r="FO39" s="56"/>
      <c r="FP39" s="57"/>
      <c r="FQ39" s="56"/>
      <c r="FR39" s="57"/>
      <c r="FS39" s="56"/>
      <c r="FT39" s="65"/>
      <c r="FU39" s="59" t="str">
        <f t="shared" si="27"/>
        <v/>
      </c>
      <c r="FV39" s="39" t="str">
        <f t="shared" si="28"/>
        <v/>
      </c>
      <c r="FW39" s="56"/>
      <c r="FX39" s="57"/>
      <c r="FY39" s="56"/>
      <c r="FZ39" s="57"/>
      <c r="GA39" s="56"/>
      <c r="GB39" s="65"/>
      <c r="GC39" s="59" t="str">
        <f t="shared" si="29"/>
        <v/>
      </c>
      <c r="GD39" s="39" t="str">
        <f t="shared" si="30"/>
        <v/>
      </c>
      <c r="GE39" s="56"/>
      <c r="GF39" s="57"/>
      <c r="GG39" s="56"/>
      <c r="GH39" s="57"/>
      <c r="GI39" s="56"/>
      <c r="GJ39" s="65"/>
      <c r="GK39" s="59" t="str">
        <f t="shared" si="31"/>
        <v/>
      </c>
      <c r="GL39" s="39" t="str">
        <f t="shared" si="32"/>
        <v/>
      </c>
      <c r="GM39" s="56"/>
      <c r="GN39" s="57"/>
      <c r="GO39" s="56"/>
      <c r="GP39" s="57"/>
      <c r="GQ39" s="56"/>
      <c r="GR39" s="65"/>
      <c r="GS39" s="59" t="str">
        <f t="shared" si="33"/>
        <v/>
      </c>
      <c r="GT39" s="39" t="str">
        <f t="shared" si="34"/>
        <v/>
      </c>
      <c r="GU39" s="60"/>
    </row>
    <row r="40">
      <c r="A40" s="85" t="s">
        <v>102</v>
      </c>
      <c r="B40" s="46"/>
      <c r="C40" s="86"/>
      <c r="D40" s="86"/>
      <c r="E40" s="87"/>
      <c r="F40" s="86"/>
      <c r="G40" s="86"/>
      <c r="H40" s="86"/>
      <c r="I40" s="88"/>
      <c r="J40" s="89"/>
      <c r="K40" s="90"/>
      <c r="L40" s="90"/>
      <c r="M40" s="90"/>
      <c r="N40" s="90"/>
      <c r="O40" s="89"/>
      <c r="P40" s="91" t="str">
        <f t="shared" si="104"/>
        <v/>
      </c>
      <c r="Q40" s="92" t="str">
        <f t="shared" si="1"/>
        <v/>
      </c>
      <c r="R40" s="90"/>
      <c r="S40" s="90"/>
      <c r="T40" s="90"/>
      <c r="U40" s="90"/>
      <c r="V40" s="90"/>
      <c r="W40" s="89"/>
      <c r="X40" s="91" t="str">
        <f t="shared" si="105"/>
        <v/>
      </c>
      <c r="Y40" s="92" t="str">
        <f t="shared" si="2"/>
        <v/>
      </c>
      <c r="Z40" s="90"/>
      <c r="AA40" s="90"/>
      <c r="AB40" s="90"/>
      <c r="AC40" s="90"/>
      <c r="AD40" s="90"/>
      <c r="AE40" s="89"/>
      <c r="AF40" s="91" t="str">
        <f t="shared" si="106"/>
        <v/>
      </c>
      <c r="AG40" s="92" t="str">
        <f t="shared" si="3"/>
        <v/>
      </c>
      <c r="AH40" s="90"/>
      <c r="AI40" s="90"/>
      <c r="AJ40" s="90"/>
      <c r="AK40" s="90"/>
      <c r="AL40" s="90"/>
      <c r="AM40" s="89"/>
      <c r="AN40" s="91" t="str">
        <f t="shared" si="84"/>
        <v/>
      </c>
      <c r="AO40" s="92" t="str">
        <f t="shared" si="4"/>
        <v/>
      </c>
      <c r="AP40" s="90"/>
      <c r="AQ40" s="90"/>
      <c r="AR40" s="90"/>
      <c r="AS40" s="90"/>
      <c r="AT40" s="90"/>
      <c r="AU40" s="89"/>
      <c r="AV40" s="91" t="str">
        <f t="shared" si="99"/>
        <v/>
      </c>
      <c r="AW40" s="92" t="str">
        <f t="shared" si="5"/>
        <v/>
      </c>
      <c r="AX40" s="90"/>
      <c r="AY40" s="90"/>
      <c r="AZ40" s="90"/>
      <c r="BA40" s="90"/>
      <c r="BB40" s="90"/>
      <c r="BC40" s="89"/>
      <c r="BD40" s="91" t="str">
        <f t="shared" si="107"/>
        <v/>
      </c>
      <c r="BE40" s="92" t="str">
        <f t="shared" si="6"/>
        <v/>
      </c>
      <c r="BF40" s="90"/>
      <c r="BG40" s="90"/>
      <c r="BH40" s="90"/>
      <c r="BI40" s="90"/>
      <c r="BJ40" s="90"/>
      <c r="BK40" s="89"/>
      <c r="BL40" s="91" t="str">
        <f t="shared" si="108"/>
        <v/>
      </c>
      <c r="BM40" s="92" t="str">
        <f t="shared" si="7"/>
        <v/>
      </c>
      <c r="BN40" s="90"/>
      <c r="BO40" s="90"/>
      <c r="BP40" s="90"/>
      <c r="BQ40" s="90"/>
      <c r="BR40" s="90"/>
      <c r="BS40" s="89"/>
      <c r="BT40" s="91" t="str">
        <f t="shared" si="100"/>
        <v/>
      </c>
      <c r="BU40" s="92" t="str">
        <f t="shared" si="8"/>
        <v/>
      </c>
      <c r="BV40" s="90"/>
      <c r="BW40" s="90"/>
      <c r="BX40" s="90"/>
      <c r="BY40" s="90"/>
      <c r="BZ40" s="90"/>
      <c r="CA40" s="89"/>
      <c r="CB40" s="91" t="str">
        <f t="shared" si="109"/>
        <v/>
      </c>
      <c r="CC40" s="92" t="str">
        <f t="shared" si="10"/>
        <v/>
      </c>
      <c r="CD40" s="90"/>
      <c r="CE40" s="90"/>
      <c r="CF40" s="90"/>
      <c r="CG40" s="90"/>
      <c r="CH40" s="90"/>
      <c r="CI40" s="89"/>
      <c r="CJ40" s="91" t="str">
        <f t="shared" si="101"/>
        <v/>
      </c>
      <c r="CK40" s="92" t="str">
        <f t="shared" si="12"/>
        <v/>
      </c>
      <c r="CL40" s="90"/>
      <c r="CM40" s="90"/>
      <c r="CN40" s="90"/>
      <c r="CO40" s="90"/>
      <c r="CP40" s="90"/>
      <c r="CQ40" s="89"/>
      <c r="CR40" s="91" t="str">
        <f t="shared" si="102"/>
        <v/>
      </c>
      <c r="CS40" s="92" t="str">
        <f t="shared" si="14"/>
        <v/>
      </c>
      <c r="CT40" s="90"/>
      <c r="CU40" s="90"/>
      <c r="CV40" s="90"/>
      <c r="CW40" s="90"/>
      <c r="CX40" s="90"/>
      <c r="CY40" s="89"/>
      <c r="CZ40" s="91" t="str">
        <f t="shared" si="103"/>
        <v/>
      </c>
      <c r="DA40" s="92" t="str">
        <f t="shared" si="16"/>
        <v/>
      </c>
      <c r="DB40" s="89"/>
      <c r="DC40" s="89"/>
      <c r="DD40" s="90"/>
      <c r="DE40" s="90"/>
      <c r="DF40" s="90"/>
      <c r="DG40" s="90"/>
      <c r="DH40" s="89"/>
      <c r="DI40" s="91" t="str">
        <f t="shared" si="93"/>
        <v/>
      </c>
      <c r="DJ40" s="92" t="str">
        <f t="shared" si="18"/>
        <v/>
      </c>
      <c r="DK40" s="90"/>
      <c r="DL40" s="90"/>
      <c r="DM40" s="90"/>
      <c r="DN40" s="90"/>
      <c r="DO40" s="90"/>
      <c r="DP40" s="89"/>
      <c r="DQ40" s="91" t="str">
        <f t="shared" si="94"/>
        <v/>
      </c>
      <c r="DR40" s="92" t="str">
        <f t="shared" si="19"/>
        <v/>
      </c>
      <c r="DS40" s="90"/>
      <c r="DT40" s="90"/>
      <c r="DU40" s="90"/>
      <c r="DV40" s="90"/>
      <c r="DW40" s="90"/>
      <c r="DX40" s="89"/>
      <c r="DY40" s="91" t="str">
        <f t="shared" si="95"/>
        <v/>
      </c>
      <c r="DZ40" s="92" t="str">
        <f t="shared" si="20"/>
        <v/>
      </c>
      <c r="EA40" s="90"/>
      <c r="EB40" s="90"/>
      <c r="EC40" s="90"/>
      <c r="ED40" s="90"/>
      <c r="EE40" s="90"/>
      <c r="EF40" s="89"/>
      <c r="EG40" s="91" t="str">
        <f t="shared" si="96"/>
        <v/>
      </c>
      <c r="EH40" s="92" t="str">
        <f t="shared" si="21"/>
        <v/>
      </c>
      <c r="EI40" s="90"/>
      <c r="EJ40" s="90"/>
      <c r="EK40" s="90"/>
      <c r="EL40" s="90"/>
      <c r="EM40" s="90"/>
      <c r="EN40" s="89"/>
      <c r="EO40" s="91" t="str">
        <f t="shared" si="97"/>
        <v/>
      </c>
      <c r="EP40" s="92" t="str">
        <f t="shared" si="22"/>
        <v/>
      </c>
      <c r="EQ40" s="90"/>
      <c r="ER40" s="90"/>
      <c r="ES40" s="90"/>
      <c r="ET40" s="90"/>
      <c r="EU40" s="90"/>
      <c r="EV40" s="89"/>
      <c r="EW40" s="91" t="str">
        <f t="shared" si="98"/>
        <v/>
      </c>
      <c r="EX40" s="92" t="str">
        <f t="shared" si="23"/>
        <v/>
      </c>
      <c r="EY40" s="90"/>
      <c r="EZ40" s="90"/>
      <c r="FA40" s="90"/>
      <c r="FB40" s="90"/>
      <c r="FC40" s="90"/>
      <c r="FD40" s="89"/>
      <c r="FE40" s="91" t="str">
        <f t="shared" si="40"/>
        <v/>
      </c>
      <c r="FF40" s="92" t="str">
        <f t="shared" si="24"/>
        <v/>
      </c>
      <c r="FG40" s="90"/>
      <c r="FH40" s="90"/>
      <c r="FI40" s="90"/>
      <c r="FJ40" s="90"/>
      <c r="FK40" s="90"/>
      <c r="FL40" s="89"/>
      <c r="FM40" s="91" t="str">
        <f t="shared" si="25"/>
        <v/>
      </c>
      <c r="FN40" s="92" t="str">
        <f t="shared" si="26"/>
        <v/>
      </c>
      <c r="FO40" s="90"/>
      <c r="FP40" s="90"/>
      <c r="FQ40" s="90"/>
      <c r="FR40" s="90"/>
      <c r="FS40" s="90"/>
      <c r="FT40" s="89"/>
      <c r="FU40" s="91" t="str">
        <f t="shared" si="27"/>
        <v/>
      </c>
      <c r="FV40" s="92" t="str">
        <f t="shared" si="28"/>
        <v/>
      </c>
      <c r="FW40" s="90"/>
      <c r="FX40" s="90"/>
      <c r="FY40" s="90"/>
      <c r="FZ40" s="90"/>
      <c r="GA40" s="90"/>
      <c r="GB40" s="89"/>
      <c r="GC40" s="91" t="str">
        <f t="shared" si="29"/>
        <v/>
      </c>
      <c r="GD40" s="92" t="str">
        <f t="shared" si="30"/>
        <v/>
      </c>
      <c r="GE40" s="90"/>
      <c r="GF40" s="90"/>
      <c r="GG40" s="90"/>
      <c r="GH40" s="90"/>
      <c r="GI40" s="90"/>
      <c r="GJ40" s="89"/>
      <c r="GK40" s="91" t="str">
        <f t="shared" si="31"/>
        <v/>
      </c>
      <c r="GL40" s="92" t="str">
        <f t="shared" si="32"/>
        <v/>
      </c>
      <c r="GM40" s="90"/>
      <c r="GN40" s="90"/>
      <c r="GO40" s="90"/>
      <c r="GP40" s="90"/>
      <c r="GQ40" s="90"/>
      <c r="GR40" s="89"/>
      <c r="GS40" s="91" t="str">
        <f t="shared" si="33"/>
        <v/>
      </c>
      <c r="GT40" s="92" t="str">
        <f t="shared" si="34"/>
        <v/>
      </c>
      <c r="GU40" s="93"/>
    </row>
    <row r="41" outlineLevel="1">
      <c r="A41" s="21" t="b">
        <v>0</v>
      </c>
      <c r="B41" s="21" t="s">
        <v>103</v>
      </c>
      <c r="C41" s="53" t="s">
        <v>104</v>
      </c>
      <c r="D41" s="94">
        <v>262668.0</v>
      </c>
      <c r="E41" s="54"/>
      <c r="F41" s="21" t="s">
        <v>61</v>
      </c>
      <c r="G41" s="21" t="s">
        <v>62</v>
      </c>
      <c r="H41" s="21" t="s">
        <v>105</v>
      </c>
      <c r="I41" s="70"/>
      <c r="J41" s="56">
        <v>875.0</v>
      </c>
      <c r="K41" s="56">
        <v>1185.0</v>
      </c>
      <c r="L41" s="56">
        <v>1185.0</v>
      </c>
      <c r="M41" s="57">
        <v>0.0</v>
      </c>
      <c r="N41" s="56">
        <v>0.0</v>
      </c>
      <c r="O41" s="57">
        <v>0.0</v>
      </c>
      <c r="P41" s="59">
        <f t="shared" si="104"/>
        <v>43.75</v>
      </c>
      <c r="Q41" s="39">
        <f t="shared" si="1"/>
        <v>266.25</v>
      </c>
      <c r="R41" s="56">
        <v>875.0</v>
      </c>
      <c r="S41" s="56">
        <v>1185.0</v>
      </c>
      <c r="T41" s="56">
        <v>1185.0</v>
      </c>
      <c r="U41" s="57">
        <v>0.0</v>
      </c>
      <c r="V41" s="56">
        <v>0.0</v>
      </c>
      <c r="W41" s="65"/>
      <c r="X41" s="59">
        <f t="shared" si="105"/>
        <v>43.75</v>
      </c>
      <c r="Y41" s="39">
        <f t="shared" si="2"/>
        <v>266.25</v>
      </c>
      <c r="Z41" s="56">
        <v>875.0</v>
      </c>
      <c r="AA41" s="56">
        <v>1185.0</v>
      </c>
      <c r="AB41" s="56">
        <v>1185.0</v>
      </c>
      <c r="AC41" s="57">
        <v>0.0</v>
      </c>
      <c r="AD41" s="56">
        <v>0.0</v>
      </c>
      <c r="AE41" s="65"/>
      <c r="AF41" s="59">
        <f t="shared" si="106"/>
        <v>43.75</v>
      </c>
      <c r="AG41" s="39">
        <f t="shared" si="3"/>
        <v>266.25</v>
      </c>
      <c r="AH41" s="56">
        <v>875.0</v>
      </c>
      <c r="AI41" s="56">
        <v>1185.0</v>
      </c>
      <c r="AJ41" s="56">
        <v>1185.0</v>
      </c>
      <c r="AK41" s="57">
        <v>0.0</v>
      </c>
      <c r="AL41" s="56">
        <v>0.0</v>
      </c>
      <c r="AM41" s="57">
        <v>0.0</v>
      </c>
      <c r="AN41" s="59">
        <f t="shared" si="84"/>
        <v>43.75</v>
      </c>
      <c r="AO41" s="39">
        <f t="shared" si="4"/>
        <v>266.25</v>
      </c>
      <c r="AP41" s="56">
        <v>875.0</v>
      </c>
      <c r="AQ41" s="56">
        <v>1185.0</v>
      </c>
      <c r="AR41" s="56">
        <v>1185.0</v>
      </c>
      <c r="AS41" s="57">
        <v>0.0</v>
      </c>
      <c r="AT41" s="56">
        <v>0.0</v>
      </c>
      <c r="AU41" s="57">
        <v>0.0</v>
      </c>
      <c r="AV41" s="59">
        <f t="shared" si="99"/>
        <v>43.75</v>
      </c>
      <c r="AW41" s="39">
        <f t="shared" si="5"/>
        <v>266.25</v>
      </c>
      <c r="AX41" s="56">
        <v>875.0</v>
      </c>
      <c r="AY41" s="56">
        <v>1185.0</v>
      </c>
      <c r="AZ41" s="56">
        <v>1185.0</v>
      </c>
      <c r="BA41" s="57">
        <v>0.0</v>
      </c>
      <c r="BB41" s="56">
        <v>0.0</v>
      </c>
      <c r="BC41" s="57">
        <v>0.0</v>
      </c>
      <c r="BD41" s="59">
        <f t="shared" si="107"/>
        <v>43.75</v>
      </c>
      <c r="BE41" s="39">
        <f t="shared" si="6"/>
        <v>266.25</v>
      </c>
      <c r="BF41" s="56">
        <v>875.0</v>
      </c>
      <c r="BG41" s="57">
        <v>1220.0</v>
      </c>
      <c r="BH41" s="56">
        <v>1220.0</v>
      </c>
      <c r="BI41" s="57">
        <v>0.0</v>
      </c>
      <c r="BJ41" s="56">
        <v>0.0</v>
      </c>
      <c r="BK41" s="57">
        <v>0.0</v>
      </c>
      <c r="BL41" s="59">
        <f t="shared" si="108"/>
        <v>43.75</v>
      </c>
      <c r="BM41" s="39">
        <f t="shared" si="7"/>
        <v>301.25</v>
      </c>
      <c r="BN41" s="56">
        <v>875.0</v>
      </c>
      <c r="BO41" s="57">
        <v>1220.0</v>
      </c>
      <c r="BP41" s="56">
        <v>1220.0</v>
      </c>
      <c r="BQ41" s="57">
        <v>0.0</v>
      </c>
      <c r="BR41" s="56">
        <v>0.0</v>
      </c>
      <c r="BS41" s="57">
        <v>0.0</v>
      </c>
      <c r="BT41" s="59">
        <f t="shared" si="100"/>
        <v>43.75</v>
      </c>
      <c r="BU41" s="39">
        <f t="shared" si="8"/>
        <v>301.25</v>
      </c>
      <c r="BV41" s="56">
        <v>875.0</v>
      </c>
      <c r="BW41" s="57">
        <v>1220.0</v>
      </c>
      <c r="BX41" s="56">
        <v>1220.0</v>
      </c>
      <c r="BY41" s="57">
        <v>0.0</v>
      </c>
      <c r="BZ41" s="56">
        <v>0.0</v>
      </c>
      <c r="CA41" s="57">
        <v>0.0</v>
      </c>
      <c r="CB41" s="59">
        <f t="shared" si="109"/>
        <v>43.75</v>
      </c>
      <c r="CC41" s="39">
        <f t="shared" si="10"/>
        <v>301.25</v>
      </c>
      <c r="CD41" s="56">
        <v>875.0</v>
      </c>
      <c r="CE41" s="57">
        <v>1220.0</v>
      </c>
      <c r="CF41" s="56">
        <v>1220.0</v>
      </c>
      <c r="CG41" s="57">
        <v>0.0</v>
      </c>
      <c r="CH41" s="56">
        <v>0.0</v>
      </c>
      <c r="CI41" s="57">
        <v>0.0</v>
      </c>
      <c r="CJ41" s="59">
        <f t="shared" si="101"/>
        <v>43.75</v>
      </c>
      <c r="CK41" s="39">
        <f t="shared" si="12"/>
        <v>301.25</v>
      </c>
      <c r="CL41" s="56">
        <v>875.0</v>
      </c>
      <c r="CM41" s="57">
        <v>1220.0</v>
      </c>
      <c r="CN41" s="56">
        <v>0.0</v>
      </c>
      <c r="CO41" s="57">
        <v>0.0</v>
      </c>
      <c r="CP41" s="56">
        <v>0.0</v>
      </c>
      <c r="CQ41" s="57">
        <v>0.0</v>
      </c>
      <c r="CR41" s="59">
        <f t="shared" si="102"/>
        <v>43.75</v>
      </c>
      <c r="CS41" s="39">
        <f t="shared" si="14"/>
        <v>-918.75</v>
      </c>
      <c r="CT41" s="56">
        <v>0.0</v>
      </c>
      <c r="CU41" s="57">
        <v>1220.0</v>
      </c>
      <c r="CV41" s="56">
        <v>1220.0</v>
      </c>
      <c r="CW41" s="57">
        <v>0.0</v>
      </c>
      <c r="CX41" s="56"/>
      <c r="CY41" s="57">
        <v>0.0</v>
      </c>
      <c r="CZ41" s="59">
        <f t="shared" si="103"/>
        <v>0</v>
      </c>
      <c r="DA41" s="39">
        <f t="shared" si="16"/>
        <v>1220</v>
      </c>
      <c r="DB41" s="95"/>
      <c r="DC41" s="56">
        <v>0.0</v>
      </c>
      <c r="DD41" s="57">
        <v>1220.0</v>
      </c>
      <c r="DE41" s="56">
        <v>1220.0</v>
      </c>
      <c r="DF41" s="57">
        <v>0.0</v>
      </c>
      <c r="DG41" s="56"/>
      <c r="DH41" s="57">
        <v>0.0</v>
      </c>
      <c r="DI41" s="59">
        <f t="shared" si="93"/>
        <v>0</v>
      </c>
      <c r="DJ41" s="39">
        <f t="shared" si="18"/>
        <v>1220</v>
      </c>
      <c r="DK41" s="56">
        <v>0.0</v>
      </c>
      <c r="DL41" s="57">
        <v>1220.0</v>
      </c>
      <c r="DM41" s="56">
        <v>1220.0</v>
      </c>
      <c r="DN41" s="65"/>
      <c r="DO41" s="69"/>
      <c r="DP41" s="57">
        <v>0.0</v>
      </c>
      <c r="DQ41" s="59">
        <f t="shared" si="94"/>
        <v>0</v>
      </c>
      <c r="DR41" s="39">
        <f t="shared" si="19"/>
        <v>1220</v>
      </c>
      <c r="DS41" s="56">
        <v>0.0</v>
      </c>
      <c r="DT41" s="57">
        <v>1220.0</v>
      </c>
      <c r="DU41" s="57">
        <v>1220.0</v>
      </c>
      <c r="DV41" s="65"/>
      <c r="DW41" s="69"/>
      <c r="DX41" s="57"/>
      <c r="DY41" s="59">
        <f t="shared" si="95"/>
        <v>0</v>
      </c>
      <c r="DZ41" s="39">
        <f t="shared" si="20"/>
        <v>1220</v>
      </c>
      <c r="EA41" s="56">
        <v>0.0</v>
      </c>
      <c r="EB41" s="57">
        <v>1220.0</v>
      </c>
      <c r="EC41" s="56">
        <v>1220.0</v>
      </c>
      <c r="ED41" s="65"/>
      <c r="EE41" s="69"/>
      <c r="EF41" s="57"/>
      <c r="EG41" s="59">
        <f t="shared" si="96"/>
        <v>0</v>
      </c>
      <c r="EH41" s="39">
        <f t="shared" si="21"/>
        <v>1220</v>
      </c>
      <c r="EI41" s="56">
        <v>0.0</v>
      </c>
      <c r="EJ41" s="57">
        <v>1220.0</v>
      </c>
      <c r="EK41" s="56">
        <v>1220.0</v>
      </c>
      <c r="EL41" s="65"/>
      <c r="EM41" s="69"/>
      <c r="EN41" s="65"/>
      <c r="EO41" s="59">
        <f t="shared" si="97"/>
        <v>0</v>
      </c>
      <c r="EP41" s="39">
        <f t="shared" si="22"/>
        <v>1220</v>
      </c>
      <c r="EQ41" s="69"/>
      <c r="ER41" s="65"/>
      <c r="ES41" s="69"/>
      <c r="ET41" s="65"/>
      <c r="EU41" s="69"/>
      <c r="EV41" s="65"/>
      <c r="EW41" s="59" t="str">
        <f t="shared" si="98"/>
        <v/>
      </c>
      <c r="EX41" s="39" t="str">
        <f t="shared" si="23"/>
        <v/>
      </c>
      <c r="EY41" s="69"/>
      <c r="EZ41" s="65"/>
      <c r="FA41" s="69"/>
      <c r="FB41" s="65"/>
      <c r="FC41" s="69"/>
      <c r="FD41" s="65"/>
      <c r="FE41" s="59" t="str">
        <f t="shared" si="40"/>
        <v/>
      </c>
      <c r="FF41" s="39" t="str">
        <f t="shared" si="24"/>
        <v/>
      </c>
      <c r="FG41" s="69"/>
      <c r="FH41" s="65"/>
      <c r="FI41" s="69"/>
      <c r="FJ41" s="65"/>
      <c r="FK41" s="69"/>
      <c r="FL41" s="65"/>
      <c r="FM41" s="59" t="str">
        <f t="shared" si="25"/>
        <v/>
      </c>
      <c r="FN41" s="39" t="str">
        <f t="shared" si="26"/>
        <v/>
      </c>
      <c r="FO41" s="69"/>
      <c r="FP41" s="65"/>
      <c r="FQ41" s="69"/>
      <c r="FR41" s="65"/>
      <c r="FS41" s="69"/>
      <c r="FT41" s="65"/>
      <c r="FU41" s="59" t="str">
        <f t="shared" si="27"/>
        <v/>
      </c>
      <c r="FV41" s="39" t="str">
        <f t="shared" si="28"/>
        <v/>
      </c>
      <c r="FW41" s="69"/>
      <c r="FX41" s="65"/>
      <c r="FY41" s="69"/>
      <c r="FZ41" s="65"/>
      <c r="GA41" s="69"/>
      <c r="GB41" s="65"/>
      <c r="GC41" s="59" t="str">
        <f t="shared" si="29"/>
        <v/>
      </c>
      <c r="GD41" s="39" t="str">
        <f t="shared" si="30"/>
        <v/>
      </c>
      <c r="GE41" s="69"/>
      <c r="GF41" s="65"/>
      <c r="GG41" s="69"/>
      <c r="GH41" s="65"/>
      <c r="GI41" s="69"/>
      <c r="GJ41" s="65"/>
      <c r="GK41" s="59" t="str">
        <f t="shared" si="31"/>
        <v/>
      </c>
      <c r="GL41" s="39" t="str">
        <f t="shared" si="32"/>
        <v/>
      </c>
      <c r="GM41" s="69"/>
      <c r="GN41" s="65"/>
      <c r="GO41" s="69"/>
      <c r="GP41" s="65"/>
      <c r="GQ41" s="69"/>
      <c r="GR41" s="65"/>
      <c r="GS41" s="59" t="str">
        <f t="shared" si="33"/>
        <v/>
      </c>
      <c r="GT41" s="39" t="str">
        <f t="shared" si="34"/>
        <v/>
      </c>
      <c r="GU41" s="60"/>
    </row>
    <row r="42" outlineLevel="1">
      <c r="A42" s="21" t="b">
        <v>0</v>
      </c>
      <c r="B42" s="21" t="s">
        <v>106</v>
      </c>
      <c r="C42" s="53" t="s">
        <v>104</v>
      </c>
      <c r="D42" s="94">
        <v>268157.0</v>
      </c>
      <c r="E42" s="54"/>
      <c r="F42" s="21" t="s">
        <v>70</v>
      </c>
      <c r="G42" s="21" t="s">
        <v>62</v>
      </c>
      <c r="H42" s="21" t="s">
        <v>105</v>
      </c>
      <c r="I42" s="70"/>
      <c r="J42" s="56"/>
      <c r="K42" s="57"/>
      <c r="L42" s="56"/>
      <c r="M42" s="65"/>
      <c r="N42" s="69"/>
      <c r="O42" s="65"/>
      <c r="P42" s="59" t="str">
        <f t="shared" si="104"/>
        <v/>
      </c>
      <c r="Q42" s="39" t="str">
        <f t="shared" si="1"/>
        <v/>
      </c>
      <c r="R42" s="56"/>
      <c r="S42" s="57"/>
      <c r="T42" s="56"/>
      <c r="U42" s="65"/>
      <c r="V42" s="69"/>
      <c r="W42" s="65"/>
      <c r="X42" s="59" t="str">
        <f t="shared" si="105"/>
        <v/>
      </c>
      <c r="Y42" s="39" t="str">
        <f t="shared" si="2"/>
        <v/>
      </c>
      <c r="Z42" s="56"/>
      <c r="AA42" s="57"/>
      <c r="AB42" s="56"/>
      <c r="AC42" s="65"/>
      <c r="AD42" s="69"/>
      <c r="AE42" s="65"/>
      <c r="AF42" s="59" t="str">
        <f t="shared" si="106"/>
        <v/>
      </c>
      <c r="AG42" s="39" t="str">
        <f t="shared" si="3"/>
        <v/>
      </c>
      <c r="AH42" s="56"/>
      <c r="AI42" s="57"/>
      <c r="AJ42" s="56"/>
      <c r="AK42" s="65"/>
      <c r="AL42" s="69"/>
      <c r="AM42" s="65"/>
      <c r="AN42" s="59" t="str">
        <f t="shared" si="84"/>
        <v/>
      </c>
      <c r="AO42" s="39" t="str">
        <f t="shared" si="4"/>
        <v/>
      </c>
      <c r="AP42" s="69"/>
      <c r="AQ42" s="65"/>
      <c r="AR42" s="69"/>
      <c r="AS42" s="65"/>
      <c r="AT42" s="69"/>
      <c r="AU42" s="65"/>
      <c r="AV42" s="59" t="str">
        <f t="shared" si="99"/>
        <v/>
      </c>
      <c r="AW42" s="39" t="str">
        <f t="shared" si="5"/>
        <v/>
      </c>
      <c r="AX42" s="69"/>
      <c r="AY42" s="65"/>
      <c r="AZ42" s="69"/>
      <c r="BA42" s="65"/>
      <c r="BB42" s="69"/>
      <c r="BC42" s="65"/>
      <c r="BD42" s="59" t="str">
        <f t="shared" si="107"/>
        <v/>
      </c>
      <c r="BE42" s="39" t="str">
        <f t="shared" si="6"/>
        <v/>
      </c>
      <c r="BF42" s="69"/>
      <c r="BG42" s="65"/>
      <c r="BH42" s="69"/>
      <c r="BI42" s="65"/>
      <c r="BJ42" s="69"/>
      <c r="BK42" s="65"/>
      <c r="BL42" s="59" t="str">
        <f t="shared" si="108"/>
        <v/>
      </c>
      <c r="BM42" s="39" t="str">
        <f t="shared" si="7"/>
        <v/>
      </c>
      <c r="BN42" s="56">
        <v>1300.0</v>
      </c>
      <c r="BO42" s="57">
        <v>641.76</v>
      </c>
      <c r="BP42" s="56">
        <v>0.0</v>
      </c>
      <c r="BQ42" s="57">
        <v>0.0</v>
      </c>
      <c r="BR42" s="56">
        <v>0.0</v>
      </c>
      <c r="BS42" s="57">
        <v>0.0</v>
      </c>
      <c r="BT42" s="59">
        <f t="shared" si="100"/>
        <v>61</v>
      </c>
      <c r="BU42" s="39">
        <f t="shared" si="8"/>
        <v>-1361</v>
      </c>
      <c r="BV42" s="56">
        <v>1300.0</v>
      </c>
      <c r="BW42" s="57">
        <v>1220.0</v>
      </c>
      <c r="BX42" s="56">
        <f>1220+641.76</f>
        <v>1861.76</v>
      </c>
      <c r="BY42" s="57">
        <v>0.0</v>
      </c>
      <c r="BZ42" s="56">
        <v>0.0</v>
      </c>
      <c r="CA42" s="57">
        <v>0.0</v>
      </c>
      <c r="CB42" s="59">
        <f t="shared" si="109"/>
        <v>61</v>
      </c>
      <c r="CC42" s="39">
        <f t="shared" si="10"/>
        <v>500.76</v>
      </c>
      <c r="CD42" s="56">
        <v>1300.0</v>
      </c>
      <c r="CE42" s="57">
        <v>891.0</v>
      </c>
      <c r="CF42" s="57">
        <v>891.0</v>
      </c>
      <c r="CG42" s="57">
        <v>329.0</v>
      </c>
      <c r="CH42" s="56">
        <f>329+330</f>
        <v>659</v>
      </c>
      <c r="CI42" s="57">
        <v>0.0</v>
      </c>
      <c r="CJ42" s="59">
        <f t="shared" si="101"/>
        <v>61</v>
      </c>
      <c r="CK42" s="39">
        <f t="shared" si="12"/>
        <v>189</v>
      </c>
      <c r="CL42" s="56">
        <v>1300.0</v>
      </c>
      <c r="CM42" s="57">
        <v>891.0</v>
      </c>
      <c r="CN42" s="57">
        <v>891.0</v>
      </c>
      <c r="CO42" s="57">
        <v>329.0</v>
      </c>
      <c r="CP42" s="56">
        <v>0.0</v>
      </c>
      <c r="CQ42" s="57">
        <v>0.0</v>
      </c>
      <c r="CR42" s="59">
        <f t="shared" si="102"/>
        <v>61</v>
      </c>
      <c r="CS42" s="39">
        <f t="shared" si="14"/>
        <v>-470</v>
      </c>
      <c r="CT42" s="56">
        <v>1300.0</v>
      </c>
      <c r="CU42" s="57">
        <v>891.0</v>
      </c>
      <c r="CV42" s="56">
        <v>891.0</v>
      </c>
      <c r="CW42" s="57">
        <v>329.0</v>
      </c>
      <c r="CX42" s="56">
        <v>330.0</v>
      </c>
      <c r="CY42" s="57">
        <v>0.0</v>
      </c>
      <c r="CZ42" s="59">
        <f t="shared" si="103"/>
        <v>61</v>
      </c>
      <c r="DA42" s="39">
        <f t="shared" si="16"/>
        <v>-140</v>
      </c>
      <c r="DB42" s="64"/>
      <c r="DC42" s="56">
        <v>1300.0</v>
      </c>
      <c r="DD42" s="57">
        <v>883.0</v>
      </c>
      <c r="DE42" s="56">
        <v>883.0</v>
      </c>
      <c r="DF42" s="57">
        <v>337.0</v>
      </c>
      <c r="DG42" s="56">
        <v>500.0</v>
      </c>
      <c r="DH42" s="57">
        <v>0.0</v>
      </c>
      <c r="DI42" s="59">
        <f t="shared" si="93"/>
        <v>61</v>
      </c>
      <c r="DJ42" s="39">
        <f t="shared" si="18"/>
        <v>22</v>
      </c>
      <c r="DK42" s="56">
        <v>1300.0</v>
      </c>
      <c r="DL42" s="57">
        <v>883.0</v>
      </c>
      <c r="DM42" s="56">
        <v>883.0</v>
      </c>
      <c r="DN42" s="57">
        <v>337.0</v>
      </c>
      <c r="DO42" s="56">
        <v>500.0</v>
      </c>
      <c r="DP42" s="57">
        <v>0.0</v>
      </c>
      <c r="DQ42" s="59">
        <f t="shared" si="94"/>
        <v>61</v>
      </c>
      <c r="DR42" s="39">
        <f t="shared" si="19"/>
        <v>22</v>
      </c>
      <c r="DS42" s="56">
        <v>1300.0</v>
      </c>
      <c r="DT42" s="57">
        <v>883.0</v>
      </c>
      <c r="DU42" s="56">
        <v>883.0</v>
      </c>
      <c r="DV42" s="57">
        <v>337.0</v>
      </c>
      <c r="DW42" s="56">
        <v>0.0</v>
      </c>
      <c r="DX42" s="57">
        <v>0.0</v>
      </c>
      <c r="DY42" s="59">
        <f t="shared" si="95"/>
        <v>61</v>
      </c>
      <c r="DZ42" s="39">
        <f t="shared" si="20"/>
        <v>-478</v>
      </c>
      <c r="EA42" s="56">
        <v>1300.0</v>
      </c>
      <c r="EB42" s="57">
        <v>883.0</v>
      </c>
      <c r="EC42" s="56">
        <f>(883)-883</f>
        <v>0</v>
      </c>
      <c r="ED42" s="57">
        <v>0.0</v>
      </c>
      <c r="EE42" s="56">
        <v>0.0</v>
      </c>
      <c r="EF42" s="57">
        <v>0.0</v>
      </c>
      <c r="EG42" s="59">
        <f t="shared" si="96"/>
        <v>61</v>
      </c>
      <c r="EH42" s="39">
        <f t="shared" si="21"/>
        <v>-1361</v>
      </c>
      <c r="EI42" s="69"/>
      <c r="EJ42" s="65"/>
      <c r="EK42" s="69"/>
      <c r="EL42" s="65"/>
      <c r="EM42" s="69"/>
      <c r="EN42" s="65"/>
      <c r="EO42" s="59" t="str">
        <f t="shared" si="97"/>
        <v/>
      </c>
      <c r="EP42" s="39" t="str">
        <f t="shared" si="22"/>
        <v/>
      </c>
      <c r="EQ42" s="69"/>
      <c r="ER42" s="65"/>
      <c r="ES42" s="69"/>
      <c r="ET42" s="65"/>
      <c r="EU42" s="69"/>
      <c r="EV42" s="65"/>
      <c r="EW42" s="59" t="str">
        <f t="shared" si="98"/>
        <v/>
      </c>
      <c r="EX42" s="39" t="str">
        <f t="shared" si="23"/>
        <v/>
      </c>
      <c r="EY42" s="69"/>
      <c r="EZ42" s="65"/>
      <c r="FA42" s="69"/>
      <c r="FB42" s="65"/>
      <c r="FC42" s="69"/>
      <c r="FD42" s="65"/>
      <c r="FE42" s="59" t="str">
        <f t="shared" si="40"/>
        <v/>
      </c>
      <c r="FF42" s="39" t="str">
        <f t="shared" si="24"/>
        <v/>
      </c>
      <c r="FG42" s="69"/>
      <c r="FH42" s="65"/>
      <c r="FI42" s="69"/>
      <c r="FJ42" s="65"/>
      <c r="FK42" s="69"/>
      <c r="FL42" s="65"/>
      <c r="FM42" s="59" t="str">
        <f t="shared" si="25"/>
        <v/>
      </c>
      <c r="FN42" s="39" t="str">
        <f t="shared" si="26"/>
        <v/>
      </c>
      <c r="FO42" s="69"/>
      <c r="FP42" s="65"/>
      <c r="FQ42" s="69"/>
      <c r="FR42" s="65"/>
      <c r="FS42" s="69"/>
      <c r="FT42" s="65"/>
      <c r="FU42" s="59" t="str">
        <f t="shared" si="27"/>
        <v/>
      </c>
      <c r="FV42" s="39" t="str">
        <f t="shared" si="28"/>
        <v/>
      </c>
      <c r="FW42" s="69"/>
      <c r="FX42" s="65"/>
      <c r="FY42" s="69"/>
      <c r="FZ42" s="65"/>
      <c r="GA42" s="69"/>
      <c r="GB42" s="65"/>
      <c r="GC42" s="59" t="str">
        <f t="shared" si="29"/>
        <v/>
      </c>
      <c r="GD42" s="39" t="str">
        <f t="shared" si="30"/>
        <v/>
      </c>
      <c r="GE42" s="69"/>
      <c r="GF42" s="65"/>
      <c r="GG42" s="69"/>
      <c r="GH42" s="65"/>
      <c r="GI42" s="69"/>
      <c r="GJ42" s="65"/>
      <c r="GK42" s="59" t="str">
        <f t="shared" si="31"/>
        <v/>
      </c>
      <c r="GL42" s="39" t="str">
        <f t="shared" si="32"/>
        <v/>
      </c>
      <c r="GM42" s="69"/>
      <c r="GN42" s="65"/>
      <c r="GO42" s="69"/>
      <c r="GP42" s="65"/>
      <c r="GQ42" s="69"/>
      <c r="GR42" s="65"/>
      <c r="GS42" s="59" t="str">
        <f t="shared" si="33"/>
        <v/>
      </c>
      <c r="GT42" s="39" t="str">
        <f t="shared" si="34"/>
        <v/>
      </c>
      <c r="GU42" s="60"/>
    </row>
    <row r="43" outlineLevel="1">
      <c r="A43" s="21" t="b">
        <v>0</v>
      </c>
      <c r="B43" s="21" t="s">
        <v>107</v>
      </c>
      <c r="C43" s="53" t="s">
        <v>104</v>
      </c>
      <c r="D43" s="21">
        <v>268094.0</v>
      </c>
      <c r="E43" s="54"/>
      <c r="F43" s="21" t="s">
        <v>85</v>
      </c>
      <c r="G43" s="21" t="s">
        <v>57</v>
      </c>
      <c r="H43" s="21" t="s">
        <v>108</v>
      </c>
      <c r="I43" s="70"/>
      <c r="J43" s="56"/>
      <c r="K43" s="57"/>
      <c r="L43" s="56"/>
      <c r="M43" s="65"/>
      <c r="N43" s="69"/>
      <c r="O43" s="65"/>
      <c r="P43" s="59" t="str">
        <f t="shared" si="104"/>
        <v/>
      </c>
      <c r="Q43" s="39" t="str">
        <f t="shared" si="1"/>
        <v/>
      </c>
      <c r="R43" s="56"/>
      <c r="S43" s="57"/>
      <c r="T43" s="56"/>
      <c r="U43" s="65"/>
      <c r="V43" s="69"/>
      <c r="W43" s="65"/>
      <c r="X43" s="59" t="str">
        <f t="shared" si="105"/>
        <v/>
      </c>
      <c r="Y43" s="39" t="str">
        <f t="shared" si="2"/>
        <v/>
      </c>
      <c r="Z43" s="56"/>
      <c r="AA43" s="57"/>
      <c r="AB43" s="56"/>
      <c r="AC43" s="65"/>
      <c r="AD43" s="69"/>
      <c r="AE43" s="65"/>
      <c r="AF43" s="59" t="str">
        <f t="shared" si="106"/>
        <v/>
      </c>
      <c r="AG43" s="39" t="str">
        <f t="shared" si="3"/>
        <v/>
      </c>
      <c r="AH43" s="56"/>
      <c r="AI43" s="57"/>
      <c r="AJ43" s="56"/>
      <c r="AK43" s="65"/>
      <c r="AL43" s="69"/>
      <c r="AM43" s="65"/>
      <c r="AN43" s="59" t="str">
        <f t="shared" si="84"/>
        <v/>
      </c>
      <c r="AO43" s="39" t="str">
        <f t="shared" si="4"/>
        <v/>
      </c>
      <c r="AP43" s="69"/>
      <c r="AQ43" s="65"/>
      <c r="AR43" s="69"/>
      <c r="AS43" s="65"/>
      <c r="AT43" s="69"/>
      <c r="AU43" s="65"/>
      <c r="AV43" s="59" t="str">
        <f t="shared" si="99"/>
        <v/>
      </c>
      <c r="AW43" s="39" t="str">
        <f t="shared" si="5"/>
        <v/>
      </c>
      <c r="AX43" s="69"/>
      <c r="AY43" s="65"/>
      <c r="AZ43" s="69"/>
      <c r="BA43" s="65"/>
      <c r="BB43" s="69"/>
      <c r="BC43" s="65"/>
      <c r="BD43" s="59" t="str">
        <f t="shared" si="107"/>
        <v/>
      </c>
      <c r="BE43" s="39" t="str">
        <f t="shared" si="6"/>
        <v/>
      </c>
      <c r="BF43" s="69"/>
      <c r="BG43" s="65"/>
      <c r="BH43" s="69"/>
      <c r="BI43" s="65"/>
      <c r="BJ43" s="69"/>
      <c r="BK43" s="65"/>
      <c r="BL43" s="59" t="str">
        <f t="shared" si="108"/>
        <v/>
      </c>
      <c r="BM43" s="39" t="str">
        <f t="shared" si="7"/>
        <v/>
      </c>
      <c r="BN43" s="69"/>
      <c r="BO43" s="65"/>
      <c r="BP43" s="69"/>
      <c r="BQ43" s="65"/>
      <c r="BR43" s="69"/>
      <c r="BS43" s="65"/>
      <c r="BT43" s="59" t="str">
        <f t="shared" si="100"/>
        <v/>
      </c>
      <c r="BU43" s="39" t="str">
        <f t="shared" si="8"/>
        <v/>
      </c>
      <c r="BV43" s="56">
        <v>1175.0</v>
      </c>
      <c r="BW43" s="56">
        <v>0.0</v>
      </c>
      <c r="BX43" s="56">
        <v>0.0</v>
      </c>
      <c r="BY43" s="56">
        <v>0.0</v>
      </c>
      <c r="BZ43" s="56">
        <v>0.0</v>
      </c>
      <c r="CA43" s="57">
        <v>0.0</v>
      </c>
      <c r="CB43" s="59">
        <f t="shared" si="109"/>
        <v>58.75</v>
      </c>
      <c r="CC43" s="39">
        <f t="shared" si="10"/>
        <v>-1233.75</v>
      </c>
      <c r="CD43" s="56">
        <v>1175.0</v>
      </c>
      <c r="CE43" s="57">
        <v>1220.0</v>
      </c>
      <c r="CF43" s="56">
        <v>1220.0</v>
      </c>
      <c r="CG43" s="57">
        <v>0.0</v>
      </c>
      <c r="CH43" s="56">
        <v>0.0</v>
      </c>
      <c r="CI43" s="57">
        <v>0.0</v>
      </c>
      <c r="CJ43" s="59">
        <f t="shared" si="101"/>
        <v>58.75</v>
      </c>
      <c r="CK43" s="39">
        <f t="shared" si="12"/>
        <v>-13.75</v>
      </c>
      <c r="CL43" s="56">
        <v>1175.0</v>
      </c>
      <c r="CM43" s="57">
        <v>1220.0</v>
      </c>
      <c r="CN43" s="56">
        <v>1220.0</v>
      </c>
      <c r="CO43" s="57">
        <v>0.0</v>
      </c>
      <c r="CP43" s="56">
        <v>0.0</v>
      </c>
      <c r="CQ43" s="57">
        <v>0.0</v>
      </c>
      <c r="CR43" s="59">
        <f t="shared" si="102"/>
        <v>58.75</v>
      </c>
      <c r="CS43" s="39">
        <f t="shared" si="14"/>
        <v>-13.75</v>
      </c>
      <c r="CT43" s="56">
        <v>1175.0</v>
      </c>
      <c r="CU43" s="57">
        <v>1220.0</v>
      </c>
      <c r="CV43" s="56">
        <v>1220.0</v>
      </c>
      <c r="CW43" s="57">
        <v>0.0</v>
      </c>
      <c r="CX43" s="56">
        <v>0.0</v>
      </c>
      <c r="CY43" s="57">
        <v>0.0</v>
      </c>
      <c r="CZ43" s="59">
        <f t="shared" si="103"/>
        <v>58.75</v>
      </c>
      <c r="DA43" s="39">
        <f t="shared" si="16"/>
        <v>-13.75</v>
      </c>
      <c r="DB43" s="95"/>
      <c r="DC43" s="56">
        <v>1175.0</v>
      </c>
      <c r="DD43" s="57">
        <v>1220.0</v>
      </c>
      <c r="DE43" s="56">
        <v>1220.0</v>
      </c>
      <c r="DF43" s="57">
        <v>0.0</v>
      </c>
      <c r="DG43" s="56">
        <v>0.0</v>
      </c>
      <c r="DH43" s="57">
        <v>0.0</v>
      </c>
      <c r="DI43" s="59">
        <f t="shared" si="93"/>
        <v>58.75</v>
      </c>
      <c r="DJ43" s="39">
        <f t="shared" si="18"/>
        <v>-13.75</v>
      </c>
      <c r="DK43" s="56">
        <v>1175.0</v>
      </c>
      <c r="DL43" s="57">
        <v>1220.0</v>
      </c>
      <c r="DM43" s="56">
        <v>1220.0</v>
      </c>
      <c r="DN43" s="57">
        <v>0.0</v>
      </c>
      <c r="DO43" s="56">
        <v>0.0</v>
      </c>
      <c r="DP43" s="57">
        <v>0.0</v>
      </c>
      <c r="DQ43" s="59">
        <f t="shared" si="94"/>
        <v>58.75</v>
      </c>
      <c r="DR43" s="39">
        <f t="shared" si="19"/>
        <v>-13.75</v>
      </c>
      <c r="DS43" s="56">
        <v>1175.0</v>
      </c>
      <c r="DT43" s="57">
        <v>858.0</v>
      </c>
      <c r="DU43" s="56">
        <v>858.0</v>
      </c>
      <c r="DV43" s="57">
        <v>362.0</v>
      </c>
      <c r="DW43" s="56">
        <v>0.0</v>
      </c>
      <c r="DX43" s="57">
        <v>0.0</v>
      </c>
      <c r="DY43" s="59">
        <f t="shared" si="95"/>
        <v>58.75</v>
      </c>
      <c r="DZ43" s="39">
        <f t="shared" si="20"/>
        <v>-375.75</v>
      </c>
      <c r="EA43" s="56">
        <v>0.0</v>
      </c>
      <c r="EB43" s="57">
        <v>858.0</v>
      </c>
      <c r="EC43" s="56">
        <v>858.0</v>
      </c>
      <c r="ED43" s="57">
        <v>362.0</v>
      </c>
      <c r="EE43" s="56"/>
      <c r="EF43" s="57">
        <v>0.0</v>
      </c>
      <c r="EG43" s="59">
        <f t="shared" si="96"/>
        <v>0</v>
      </c>
      <c r="EH43" s="39">
        <f t="shared" si="21"/>
        <v>858</v>
      </c>
      <c r="EI43" s="69"/>
      <c r="EJ43" s="65"/>
      <c r="EK43" s="69"/>
      <c r="EL43" s="65"/>
      <c r="EM43" s="69"/>
      <c r="EN43" s="65"/>
      <c r="EO43" s="59" t="str">
        <f t="shared" si="97"/>
        <v/>
      </c>
      <c r="EP43" s="39" t="str">
        <f t="shared" si="22"/>
        <v/>
      </c>
      <c r="EQ43" s="69"/>
      <c r="ER43" s="65"/>
      <c r="ES43" s="69"/>
      <c r="ET43" s="65"/>
      <c r="EU43" s="69"/>
      <c r="EV43" s="65"/>
      <c r="EW43" s="59" t="str">
        <f t="shared" si="98"/>
        <v/>
      </c>
      <c r="EX43" s="39" t="str">
        <f t="shared" si="23"/>
        <v/>
      </c>
      <c r="EY43" s="69"/>
      <c r="EZ43" s="65"/>
      <c r="FA43" s="69"/>
      <c r="FB43" s="65"/>
      <c r="FC43" s="69"/>
      <c r="FD43" s="65"/>
      <c r="FE43" s="59" t="str">
        <f t="shared" si="40"/>
        <v/>
      </c>
      <c r="FF43" s="39" t="str">
        <f t="shared" si="24"/>
        <v/>
      </c>
      <c r="FG43" s="69"/>
      <c r="FH43" s="65"/>
      <c r="FI43" s="69"/>
      <c r="FJ43" s="65"/>
      <c r="FK43" s="69"/>
      <c r="FL43" s="65"/>
      <c r="FM43" s="59" t="str">
        <f t="shared" si="25"/>
        <v/>
      </c>
      <c r="FN43" s="39" t="str">
        <f t="shared" si="26"/>
        <v/>
      </c>
      <c r="FO43" s="69"/>
      <c r="FP43" s="65"/>
      <c r="FQ43" s="69"/>
      <c r="FR43" s="65"/>
      <c r="FS43" s="69"/>
      <c r="FT43" s="65"/>
      <c r="FU43" s="59" t="str">
        <f t="shared" si="27"/>
        <v/>
      </c>
      <c r="FV43" s="39" t="str">
        <f t="shared" si="28"/>
        <v/>
      </c>
      <c r="FW43" s="69"/>
      <c r="FX43" s="65"/>
      <c r="FY43" s="69"/>
      <c r="FZ43" s="65"/>
      <c r="GA43" s="69"/>
      <c r="GB43" s="65"/>
      <c r="GC43" s="59" t="str">
        <f t="shared" si="29"/>
        <v/>
      </c>
      <c r="GD43" s="39" t="str">
        <f t="shared" si="30"/>
        <v/>
      </c>
      <c r="GE43" s="69"/>
      <c r="GF43" s="65"/>
      <c r="GG43" s="69"/>
      <c r="GH43" s="65"/>
      <c r="GI43" s="69"/>
      <c r="GJ43" s="65"/>
      <c r="GK43" s="59" t="str">
        <f t="shared" si="31"/>
        <v/>
      </c>
      <c r="GL43" s="39" t="str">
        <f t="shared" si="32"/>
        <v/>
      </c>
      <c r="GM43" s="69"/>
      <c r="GN43" s="65"/>
      <c r="GO43" s="69"/>
      <c r="GP43" s="65"/>
      <c r="GQ43" s="69"/>
      <c r="GR43" s="65"/>
      <c r="GS43" s="59" t="str">
        <f t="shared" si="33"/>
        <v/>
      </c>
      <c r="GT43" s="39" t="str">
        <f t="shared" si="34"/>
        <v/>
      </c>
      <c r="GU43" s="60"/>
    </row>
    <row r="44" outlineLevel="1">
      <c r="A44" s="21" t="b">
        <v>0</v>
      </c>
      <c r="B44" s="21" t="s">
        <v>109</v>
      </c>
      <c r="C44" s="53" t="s">
        <v>104</v>
      </c>
      <c r="D44" s="21">
        <v>268157.0</v>
      </c>
      <c r="E44" s="54"/>
      <c r="F44" s="21" t="s">
        <v>70</v>
      </c>
      <c r="G44" s="21" t="s">
        <v>62</v>
      </c>
      <c r="H44" s="21" t="s">
        <v>108</v>
      </c>
      <c r="I44" s="70"/>
      <c r="J44" s="56">
        <v>1100.0</v>
      </c>
      <c r="K44" s="57"/>
      <c r="L44" s="56">
        <v>0.0</v>
      </c>
      <c r="M44" s="65"/>
      <c r="N44" s="56">
        <v>0.0</v>
      </c>
      <c r="O44" s="57">
        <v>0.0</v>
      </c>
      <c r="P44" s="59"/>
      <c r="Q44" s="39">
        <f t="shared" si="1"/>
        <v>-1100</v>
      </c>
      <c r="R44" s="56">
        <v>1100.0</v>
      </c>
      <c r="S44" s="65"/>
      <c r="T44" s="56">
        <v>0.0</v>
      </c>
      <c r="U44" s="65"/>
      <c r="V44" s="69"/>
      <c r="W44" s="65"/>
      <c r="X44" s="59"/>
      <c r="Y44" s="39">
        <f t="shared" si="2"/>
        <v>-1100</v>
      </c>
      <c r="Z44" s="56">
        <v>1100.0</v>
      </c>
      <c r="AA44" s="65"/>
      <c r="AB44" s="56">
        <v>0.0</v>
      </c>
      <c r="AC44" s="65"/>
      <c r="AD44" s="69"/>
      <c r="AE44" s="65"/>
      <c r="AF44" s="59"/>
      <c r="AG44" s="39">
        <f t="shared" si="3"/>
        <v>-1100</v>
      </c>
      <c r="AH44" s="56">
        <v>1100.0</v>
      </c>
      <c r="AI44" s="65"/>
      <c r="AJ44" s="56">
        <v>0.0</v>
      </c>
      <c r="AK44" s="65"/>
      <c r="AL44" s="69"/>
      <c r="AM44" s="57">
        <v>0.0</v>
      </c>
      <c r="AN44" s="59"/>
      <c r="AO44" s="39">
        <f t="shared" si="4"/>
        <v>-1100</v>
      </c>
      <c r="AP44" s="56">
        <v>1100.0</v>
      </c>
      <c r="AQ44" s="65"/>
      <c r="AR44" s="56">
        <v>0.0</v>
      </c>
      <c r="AS44" s="65"/>
      <c r="AT44" s="69"/>
      <c r="AU44" s="57">
        <v>0.0</v>
      </c>
      <c r="AV44" s="59"/>
      <c r="AW44" s="39">
        <f t="shared" si="5"/>
        <v>-1100</v>
      </c>
      <c r="AX44" s="56">
        <v>1100.0</v>
      </c>
      <c r="AY44" s="65"/>
      <c r="AZ44" s="56">
        <v>0.0</v>
      </c>
      <c r="BA44" s="65"/>
      <c r="BB44" s="69"/>
      <c r="BC44" s="57">
        <v>0.0</v>
      </c>
      <c r="BD44" s="59"/>
      <c r="BE44" s="39">
        <f t="shared" si="6"/>
        <v>-1100</v>
      </c>
      <c r="BF44" s="56">
        <v>1100.0</v>
      </c>
      <c r="BG44" s="65"/>
      <c r="BH44" s="56">
        <v>0.0</v>
      </c>
      <c r="BI44" s="65"/>
      <c r="BJ44" s="69"/>
      <c r="BK44" s="57">
        <v>0.0</v>
      </c>
      <c r="BL44" s="59"/>
      <c r="BM44" s="39">
        <f t="shared" si="7"/>
        <v>-1100</v>
      </c>
      <c r="BN44" s="56">
        <v>1100.0</v>
      </c>
      <c r="BO44" s="57">
        <v>1220.0</v>
      </c>
      <c r="BP44" s="56">
        <v>1220.0</v>
      </c>
      <c r="BQ44" s="57">
        <v>0.0</v>
      </c>
      <c r="BR44" s="56">
        <v>0.0</v>
      </c>
      <c r="BS44" s="57">
        <v>0.0</v>
      </c>
      <c r="BT44" s="59">
        <f t="shared" si="100"/>
        <v>55</v>
      </c>
      <c r="BU44" s="39">
        <f t="shared" si="8"/>
        <v>65</v>
      </c>
      <c r="BV44" s="56">
        <v>1100.0</v>
      </c>
      <c r="BW44" s="57">
        <v>1220.0</v>
      </c>
      <c r="BX44" s="56">
        <v>1220.0</v>
      </c>
      <c r="BY44" s="57">
        <v>0.0</v>
      </c>
      <c r="BZ44" s="56">
        <v>0.0</v>
      </c>
      <c r="CA44" s="57">
        <v>0.0</v>
      </c>
      <c r="CB44" s="59">
        <f t="shared" si="109"/>
        <v>55</v>
      </c>
      <c r="CC44" s="39">
        <f t="shared" si="10"/>
        <v>65</v>
      </c>
      <c r="CD44" s="56">
        <v>1100.0</v>
      </c>
      <c r="CE44" s="57">
        <v>1220.0</v>
      </c>
      <c r="CF44" s="56">
        <v>1220.0</v>
      </c>
      <c r="CG44" s="57">
        <v>0.0</v>
      </c>
      <c r="CH44" s="56">
        <v>0.0</v>
      </c>
      <c r="CI44" s="57">
        <v>0.0</v>
      </c>
      <c r="CJ44" s="59">
        <f t="shared" si="101"/>
        <v>55</v>
      </c>
      <c r="CK44" s="39">
        <f t="shared" si="12"/>
        <v>65</v>
      </c>
      <c r="CL44" s="56">
        <v>1100.0</v>
      </c>
      <c r="CM44" s="57">
        <v>1220.0</v>
      </c>
      <c r="CN44" s="56">
        <v>1220.0</v>
      </c>
      <c r="CO44" s="57">
        <v>0.0</v>
      </c>
      <c r="CP44" s="56">
        <v>0.0</v>
      </c>
      <c r="CQ44" s="57">
        <v>0.0</v>
      </c>
      <c r="CR44" s="59">
        <f t="shared" si="102"/>
        <v>55</v>
      </c>
      <c r="CS44" s="39">
        <f t="shared" si="14"/>
        <v>65</v>
      </c>
      <c r="CT44" s="56">
        <v>1100.0</v>
      </c>
      <c r="CU44" s="57">
        <v>1220.0</v>
      </c>
      <c r="CV44" s="56">
        <v>1220.0</v>
      </c>
      <c r="CW44" s="57">
        <v>0.0</v>
      </c>
      <c r="CX44" s="56">
        <v>0.0</v>
      </c>
      <c r="CY44" s="57">
        <v>0.0</v>
      </c>
      <c r="CZ44" s="59">
        <f t="shared" si="103"/>
        <v>55</v>
      </c>
      <c r="DA44" s="39">
        <f t="shared" si="16"/>
        <v>65</v>
      </c>
      <c r="DB44" s="64"/>
      <c r="DC44" s="56">
        <v>0.0</v>
      </c>
      <c r="DD44" s="57">
        <v>1220.0</v>
      </c>
      <c r="DE44" s="56">
        <v>1220.0</v>
      </c>
      <c r="DF44" s="57">
        <v>0.0</v>
      </c>
      <c r="DG44" s="56"/>
      <c r="DH44" s="57">
        <v>0.0</v>
      </c>
      <c r="DI44" s="59">
        <f t="shared" si="93"/>
        <v>0</v>
      </c>
      <c r="DJ44" s="39">
        <f t="shared" si="18"/>
        <v>1220</v>
      </c>
      <c r="DK44" s="56"/>
      <c r="DL44" s="65"/>
      <c r="DM44" s="69"/>
      <c r="DN44" s="65"/>
      <c r="DO44" s="69"/>
      <c r="DP44" s="65"/>
      <c r="DQ44" s="59" t="str">
        <f t="shared" si="94"/>
        <v/>
      </c>
      <c r="DR44" s="39" t="str">
        <f t="shared" si="19"/>
        <v/>
      </c>
      <c r="DS44" s="56"/>
      <c r="DT44" s="65"/>
      <c r="DU44" s="69"/>
      <c r="DV44" s="65"/>
      <c r="DW44" s="69"/>
      <c r="DX44" s="65"/>
      <c r="DY44" s="59" t="str">
        <f t="shared" si="95"/>
        <v/>
      </c>
      <c r="DZ44" s="39" t="str">
        <f t="shared" si="20"/>
        <v/>
      </c>
      <c r="EA44" s="56"/>
      <c r="EB44" s="65"/>
      <c r="EC44" s="69"/>
      <c r="ED44" s="65"/>
      <c r="EE44" s="69"/>
      <c r="EF44" s="65"/>
      <c r="EG44" s="59" t="str">
        <f t="shared" si="96"/>
        <v/>
      </c>
      <c r="EH44" s="39" t="str">
        <f t="shared" si="21"/>
        <v/>
      </c>
      <c r="EI44" s="69"/>
      <c r="EJ44" s="65"/>
      <c r="EK44" s="69"/>
      <c r="EL44" s="65"/>
      <c r="EM44" s="69"/>
      <c r="EN44" s="65"/>
      <c r="EO44" s="59" t="str">
        <f t="shared" si="97"/>
        <v/>
      </c>
      <c r="EP44" s="39" t="str">
        <f t="shared" si="22"/>
        <v/>
      </c>
      <c r="EQ44" s="69"/>
      <c r="ER44" s="65"/>
      <c r="ES44" s="69"/>
      <c r="ET44" s="65"/>
      <c r="EU44" s="69"/>
      <c r="EV44" s="65"/>
      <c r="EW44" s="59" t="str">
        <f t="shared" si="98"/>
        <v/>
      </c>
      <c r="EX44" s="39" t="str">
        <f t="shared" si="23"/>
        <v/>
      </c>
      <c r="EY44" s="69"/>
      <c r="EZ44" s="65"/>
      <c r="FA44" s="69"/>
      <c r="FB44" s="65"/>
      <c r="FC44" s="69"/>
      <c r="FD44" s="65"/>
      <c r="FE44" s="59" t="str">
        <f t="shared" si="40"/>
        <v/>
      </c>
      <c r="FF44" s="39" t="str">
        <f t="shared" si="24"/>
        <v/>
      </c>
      <c r="FG44" s="69"/>
      <c r="FH44" s="65"/>
      <c r="FI44" s="69"/>
      <c r="FJ44" s="65"/>
      <c r="FK44" s="69"/>
      <c r="FL44" s="65"/>
      <c r="FM44" s="59" t="str">
        <f t="shared" si="25"/>
        <v/>
      </c>
      <c r="FN44" s="39" t="str">
        <f t="shared" si="26"/>
        <v/>
      </c>
      <c r="FO44" s="69"/>
      <c r="FP44" s="65"/>
      <c r="FQ44" s="69"/>
      <c r="FR44" s="65"/>
      <c r="FS44" s="69"/>
      <c r="FT44" s="65"/>
      <c r="FU44" s="59" t="str">
        <f t="shared" si="27"/>
        <v/>
      </c>
      <c r="FV44" s="39" t="str">
        <f t="shared" si="28"/>
        <v/>
      </c>
      <c r="FW44" s="69"/>
      <c r="FX44" s="65"/>
      <c r="FY44" s="69"/>
      <c r="FZ44" s="65"/>
      <c r="GA44" s="69"/>
      <c r="GB44" s="65"/>
      <c r="GC44" s="59" t="str">
        <f t="shared" si="29"/>
        <v/>
      </c>
      <c r="GD44" s="39" t="str">
        <f t="shared" si="30"/>
        <v/>
      </c>
      <c r="GE44" s="69"/>
      <c r="GF44" s="65"/>
      <c r="GG44" s="69"/>
      <c r="GH44" s="65"/>
      <c r="GI44" s="69"/>
      <c r="GJ44" s="65"/>
      <c r="GK44" s="59" t="str">
        <f t="shared" si="31"/>
        <v/>
      </c>
      <c r="GL44" s="39" t="str">
        <f t="shared" si="32"/>
        <v/>
      </c>
      <c r="GM44" s="69"/>
      <c r="GN44" s="65"/>
      <c r="GO44" s="69"/>
      <c r="GP44" s="65"/>
      <c r="GQ44" s="69"/>
      <c r="GR44" s="65"/>
      <c r="GS44" s="59" t="str">
        <f t="shared" si="33"/>
        <v/>
      </c>
      <c r="GT44" s="39" t="str">
        <f t="shared" si="34"/>
        <v/>
      </c>
      <c r="GU44" s="60"/>
    </row>
    <row r="45" outlineLevel="1">
      <c r="A45" s="21" t="b">
        <v>0</v>
      </c>
      <c r="B45" s="21" t="s">
        <v>110</v>
      </c>
      <c r="C45" s="53" t="s">
        <v>104</v>
      </c>
      <c r="D45" s="94">
        <v>261063.0</v>
      </c>
      <c r="E45" s="54"/>
      <c r="F45" s="21" t="s">
        <v>74</v>
      </c>
      <c r="G45" s="21" t="s">
        <v>75</v>
      </c>
      <c r="H45" s="21" t="s">
        <v>105</v>
      </c>
      <c r="I45" s="70"/>
      <c r="J45" s="56">
        <v>925.0</v>
      </c>
      <c r="K45" s="57">
        <v>255.0</v>
      </c>
      <c r="L45" s="56">
        <v>255.0</v>
      </c>
      <c r="M45" s="57">
        <v>930.0</v>
      </c>
      <c r="N45" s="56">
        <v>0.0</v>
      </c>
      <c r="O45" s="57">
        <v>0.0</v>
      </c>
      <c r="P45" s="59">
        <f t="shared" ref="P45:P51" si="110">IF(J45="", "", IF(J45&lt;1185, J45*0.05, 1185*0.05))</f>
        <v>46.25</v>
      </c>
      <c r="Q45" s="39">
        <f t="shared" si="1"/>
        <v>-716.25</v>
      </c>
      <c r="R45" s="56">
        <v>0.0</v>
      </c>
      <c r="S45" s="57">
        <v>255.0</v>
      </c>
      <c r="T45" s="56">
        <v>255.0</v>
      </c>
      <c r="U45" s="57">
        <v>930.0</v>
      </c>
      <c r="V45" s="56">
        <v>0.0</v>
      </c>
      <c r="W45" s="65"/>
      <c r="X45" s="59">
        <f t="shared" ref="X45:X52" si="111">IF(R45="", "", IF(R45&lt;1185, R45*0.05, 1185*0.05))</f>
        <v>0</v>
      </c>
      <c r="Y45" s="39">
        <f t="shared" si="2"/>
        <v>255</v>
      </c>
      <c r="Z45" s="56"/>
      <c r="AA45" s="57"/>
      <c r="AB45" s="56"/>
      <c r="AC45" s="57"/>
      <c r="AD45" s="56"/>
      <c r="AE45" s="65"/>
      <c r="AF45" s="59"/>
      <c r="AG45" s="39" t="str">
        <f t="shared" si="3"/>
        <v/>
      </c>
      <c r="AH45" s="56"/>
      <c r="AI45" s="65"/>
      <c r="AJ45" s="56">
        <v>-255.0</v>
      </c>
      <c r="AK45" s="65"/>
      <c r="AL45" s="69"/>
      <c r="AM45" s="57">
        <v>0.0</v>
      </c>
      <c r="AN45" s="59" t="str">
        <f t="shared" ref="AN45:AN52" si="112">IF(AH45="", "", IF(AH45&lt;1185, AH45*0.05, 1185*0.05))</f>
        <v/>
      </c>
      <c r="AO45" s="39">
        <f t="shared" si="4"/>
        <v>-255</v>
      </c>
      <c r="AP45" s="56"/>
      <c r="AQ45" s="65"/>
      <c r="AR45" s="69"/>
      <c r="AS45" s="65"/>
      <c r="AT45" s="69"/>
      <c r="AU45" s="65"/>
      <c r="AV45" s="59" t="str">
        <f t="shared" ref="AV45:AV52" si="113">IF(AP45="", "", IF(AP45&lt;1185, AP45*0.05, 1185*0.05))</f>
        <v/>
      </c>
      <c r="AW45" s="39" t="str">
        <f t="shared" si="5"/>
        <v/>
      </c>
      <c r="AX45" s="56"/>
      <c r="AY45" s="65"/>
      <c r="AZ45" s="69"/>
      <c r="BA45" s="65"/>
      <c r="BB45" s="69"/>
      <c r="BC45" s="65"/>
      <c r="BD45" s="59" t="str">
        <f t="shared" ref="BD45:BD54" si="114">IF(AX45="", "", IF(AX45&lt;1185, AX45*0.05, 1185*0.05))</f>
        <v/>
      </c>
      <c r="BE45" s="39" t="str">
        <f t="shared" si="6"/>
        <v/>
      </c>
      <c r="BF45" s="56"/>
      <c r="BG45" s="65"/>
      <c r="BH45" s="69"/>
      <c r="BI45" s="65"/>
      <c r="BJ45" s="69"/>
      <c r="BK45" s="65"/>
      <c r="BL45" s="59" t="str">
        <f t="shared" ref="BL45:BL54" si="115">IF(BF45="", "", IF(BF45&lt;1220, BF45*0.05, 1220*0.05))</f>
        <v/>
      </c>
      <c r="BM45" s="39" t="str">
        <f t="shared" si="7"/>
        <v/>
      </c>
      <c r="BN45" s="56"/>
      <c r="BO45" s="65"/>
      <c r="BP45" s="69"/>
      <c r="BQ45" s="65"/>
      <c r="BR45" s="69"/>
      <c r="BS45" s="65"/>
      <c r="BT45" s="59" t="str">
        <f t="shared" si="100"/>
        <v/>
      </c>
      <c r="BU45" s="39" t="str">
        <f t="shared" si="8"/>
        <v/>
      </c>
      <c r="BV45" s="56"/>
      <c r="BW45" s="65"/>
      <c r="BX45" s="69"/>
      <c r="BY45" s="65"/>
      <c r="BZ45" s="69"/>
      <c r="CA45" s="65"/>
      <c r="CB45" s="59" t="str">
        <f t="shared" si="109"/>
        <v/>
      </c>
      <c r="CC45" s="39" t="str">
        <f t="shared" si="10"/>
        <v/>
      </c>
      <c r="CD45" s="69"/>
      <c r="CE45" s="65"/>
      <c r="CF45" s="69"/>
      <c r="CG45" s="65"/>
      <c r="CH45" s="69"/>
      <c r="CI45" s="65"/>
      <c r="CJ45" s="59" t="str">
        <f t="shared" si="101"/>
        <v/>
      </c>
      <c r="CK45" s="39" t="str">
        <f t="shared" si="12"/>
        <v/>
      </c>
      <c r="CL45" s="69"/>
      <c r="CM45" s="65"/>
      <c r="CN45" s="69"/>
      <c r="CO45" s="65"/>
      <c r="CP45" s="69"/>
      <c r="CQ45" s="65"/>
      <c r="CR45" s="59" t="str">
        <f t="shared" si="102"/>
        <v/>
      </c>
      <c r="CS45" s="39" t="str">
        <f t="shared" si="14"/>
        <v/>
      </c>
      <c r="CT45" s="69"/>
      <c r="CU45" s="65"/>
      <c r="CV45" s="69"/>
      <c r="CW45" s="65"/>
      <c r="CX45" s="69"/>
      <c r="CY45" s="65"/>
      <c r="CZ45" s="59" t="str">
        <f t="shared" si="103"/>
        <v/>
      </c>
      <c r="DA45" s="39" t="str">
        <f t="shared" si="16"/>
        <v/>
      </c>
      <c r="DB45" s="64"/>
      <c r="DC45" s="69"/>
      <c r="DD45" s="65"/>
      <c r="DE45" s="69"/>
      <c r="DF45" s="65"/>
      <c r="DG45" s="69"/>
      <c r="DH45" s="65"/>
      <c r="DI45" s="59" t="str">
        <f t="shared" si="93"/>
        <v/>
      </c>
      <c r="DJ45" s="39" t="str">
        <f t="shared" si="18"/>
        <v/>
      </c>
      <c r="DK45" s="69"/>
      <c r="DL45" s="65"/>
      <c r="DM45" s="69"/>
      <c r="DN45" s="65"/>
      <c r="DO45" s="69"/>
      <c r="DP45" s="65"/>
      <c r="DQ45" s="59" t="str">
        <f t="shared" si="94"/>
        <v/>
      </c>
      <c r="DR45" s="39" t="str">
        <f t="shared" si="19"/>
        <v/>
      </c>
      <c r="DS45" s="69"/>
      <c r="DT45" s="65"/>
      <c r="DU45" s="69"/>
      <c r="DV45" s="65"/>
      <c r="DW45" s="69"/>
      <c r="DX45" s="65"/>
      <c r="DY45" s="59" t="str">
        <f t="shared" si="95"/>
        <v/>
      </c>
      <c r="DZ45" s="39" t="str">
        <f t="shared" si="20"/>
        <v/>
      </c>
      <c r="EA45" s="69"/>
      <c r="EB45" s="65"/>
      <c r="EC45" s="69"/>
      <c r="ED45" s="65"/>
      <c r="EE45" s="69"/>
      <c r="EF45" s="65"/>
      <c r="EG45" s="59" t="str">
        <f t="shared" si="96"/>
        <v/>
      </c>
      <c r="EH45" s="39" t="str">
        <f t="shared" si="21"/>
        <v/>
      </c>
      <c r="EI45" s="69"/>
      <c r="EJ45" s="65"/>
      <c r="EK45" s="69"/>
      <c r="EL45" s="65"/>
      <c r="EM45" s="69"/>
      <c r="EN45" s="65"/>
      <c r="EO45" s="59" t="str">
        <f t="shared" si="97"/>
        <v/>
      </c>
      <c r="EP45" s="39" t="str">
        <f t="shared" si="22"/>
        <v/>
      </c>
      <c r="EQ45" s="69"/>
      <c r="ER45" s="65"/>
      <c r="ES45" s="69"/>
      <c r="ET45" s="65"/>
      <c r="EU45" s="69"/>
      <c r="EV45" s="65"/>
      <c r="EW45" s="59" t="str">
        <f t="shared" si="98"/>
        <v/>
      </c>
      <c r="EX45" s="39" t="str">
        <f t="shared" si="23"/>
        <v/>
      </c>
      <c r="EY45" s="69"/>
      <c r="EZ45" s="65"/>
      <c r="FA45" s="69"/>
      <c r="FB45" s="65"/>
      <c r="FC45" s="69"/>
      <c r="FD45" s="65"/>
      <c r="FE45" s="59" t="str">
        <f t="shared" si="40"/>
        <v/>
      </c>
      <c r="FF45" s="39" t="str">
        <f t="shared" si="24"/>
        <v/>
      </c>
      <c r="FG45" s="69"/>
      <c r="FH45" s="65"/>
      <c r="FI45" s="69"/>
      <c r="FJ45" s="65"/>
      <c r="FK45" s="69"/>
      <c r="FL45" s="65"/>
      <c r="FM45" s="59" t="str">
        <f t="shared" si="25"/>
        <v/>
      </c>
      <c r="FN45" s="39" t="str">
        <f t="shared" si="26"/>
        <v/>
      </c>
      <c r="FO45" s="69"/>
      <c r="FP45" s="65"/>
      <c r="FQ45" s="69"/>
      <c r="FR45" s="65"/>
      <c r="FS45" s="69"/>
      <c r="FT45" s="65"/>
      <c r="FU45" s="59" t="str">
        <f t="shared" si="27"/>
        <v/>
      </c>
      <c r="FV45" s="39" t="str">
        <f t="shared" si="28"/>
        <v/>
      </c>
      <c r="FW45" s="69"/>
      <c r="FX45" s="65"/>
      <c r="FY45" s="69"/>
      <c r="FZ45" s="65"/>
      <c r="GA45" s="69"/>
      <c r="GB45" s="65"/>
      <c r="GC45" s="59" t="str">
        <f t="shared" si="29"/>
        <v/>
      </c>
      <c r="GD45" s="39" t="str">
        <f t="shared" si="30"/>
        <v/>
      </c>
      <c r="GE45" s="69"/>
      <c r="GF45" s="65"/>
      <c r="GG45" s="69"/>
      <c r="GH45" s="65"/>
      <c r="GI45" s="69"/>
      <c r="GJ45" s="65"/>
      <c r="GK45" s="59" t="str">
        <f t="shared" si="31"/>
        <v/>
      </c>
      <c r="GL45" s="39" t="str">
        <f t="shared" si="32"/>
        <v/>
      </c>
      <c r="GM45" s="69"/>
      <c r="GN45" s="65"/>
      <c r="GO45" s="69"/>
      <c r="GP45" s="65"/>
      <c r="GQ45" s="69"/>
      <c r="GR45" s="65"/>
      <c r="GS45" s="59" t="str">
        <f t="shared" si="33"/>
        <v/>
      </c>
      <c r="GT45" s="39" t="str">
        <f t="shared" si="34"/>
        <v/>
      </c>
      <c r="GU45" s="60"/>
    </row>
    <row r="46" outlineLevel="1">
      <c r="A46" s="21" t="b">
        <v>0</v>
      </c>
      <c r="B46" s="21" t="s">
        <v>111</v>
      </c>
      <c r="C46" s="53" t="s">
        <v>104</v>
      </c>
      <c r="D46" s="94">
        <v>262668.0</v>
      </c>
      <c r="E46" s="54"/>
      <c r="F46" s="21" t="s">
        <v>61</v>
      </c>
      <c r="G46" s="21" t="s">
        <v>62</v>
      </c>
      <c r="H46" s="21" t="s">
        <v>105</v>
      </c>
      <c r="I46" s="70"/>
      <c r="J46" s="56">
        <v>875.0</v>
      </c>
      <c r="K46" s="57">
        <v>1060.0</v>
      </c>
      <c r="L46" s="56">
        <v>1060.0</v>
      </c>
      <c r="M46" s="57">
        <v>125.0</v>
      </c>
      <c r="N46" s="56">
        <v>0.0</v>
      </c>
      <c r="O46" s="57">
        <v>0.0</v>
      </c>
      <c r="P46" s="59">
        <f t="shared" si="110"/>
        <v>43.75</v>
      </c>
      <c r="Q46" s="39">
        <f t="shared" si="1"/>
        <v>141.25</v>
      </c>
      <c r="R46" s="56">
        <v>875.0</v>
      </c>
      <c r="S46" s="57">
        <v>1060.0</v>
      </c>
      <c r="T46" s="56">
        <v>1060.0</v>
      </c>
      <c r="U46" s="57">
        <v>125.0</v>
      </c>
      <c r="V46" s="56">
        <v>0.0</v>
      </c>
      <c r="W46" s="65"/>
      <c r="X46" s="59">
        <f t="shared" si="111"/>
        <v>43.75</v>
      </c>
      <c r="Y46" s="39">
        <f t="shared" si="2"/>
        <v>141.25</v>
      </c>
      <c r="Z46" s="56">
        <v>875.0</v>
      </c>
      <c r="AA46" s="57">
        <v>1060.0</v>
      </c>
      <c r="AB46" s="56">
        <v>1060.0</v>
      </c>
      <c r="AC46" s="57">
        <v>125.0</v>
      </c>
      <c r="AD46" s="56">
        <v>0.0</v>
      </c>
      <c r="AE46" s="65"/>
      <c r="AF46" s="59">
        <f t="shared" ref="AF46:AF52" si="116">IF(Z46="", "", IF(Z46&lt;1185, Z46*0.05, 1185*0.05))</f>
        <v>43.75</v>
      </c>
      <c r="AG46" s="39">
        <f t="shared" si="3"/>
        <v>141.25</v>
      </c>
      <c r="AH46" s="56">
        <v>875.0</v>
      </c>
      <c r="AI46" s="57">
        <v>1060.0</v>
      </c>
      <c r="AJ46" s="56">
        <v>1060.0</v>
      </c>
      <c r="AK46" s="57">
        <v>125.0</v>
      </c>
      <c r="AL46" s="56">
        <v>0.0</v>
      </c>
      <c r="AM46" s="57">
        <v>0.0</v>
      </c>
      <c r="AN46" s="59">
        <f t="shared" si="112"/>
        <v>43.75</v>
      </c>
      <c r="AO46" s="39">
        <f t="shared" si="4"/>
        <v>141.25</v>
      </c>
      <c r="AP46" s="56"/>
      <c r="AQ46" s="57">
        <v>1060.0</v>
      </c>
      <c r="AR46" s="56">
        <v>1060.0</v>
      </c>
      <c r="AS46" s="57">
        <v>125.0</v>
      </c>
      <c r="AT46" s="56"/>
      <c r="AU46" s="57">
        <v>0.0</v>
      </c>
      <c r="AV46" s="59" t="str">
        <f t="shared" si="113"/>
        <v/>
      </c>
      <c r="AW46" s="39">
        <f t="shared" si="5"/>
        <v>1060</v>
      </c>
      <c r="AX46" s="69"/>
      <c r="AY46" s="65"/>
      <c r="AZ46" s="56">
        <f>1060-1060</f>
        <v>0</v>
      </c>
      <c r="BA46" s="65"/>
      <c r="BB46" s="69"/>
      <c r="BC46" s="65"/>
      <c r="BD46" s="59" t="str">
        <f t="shared" si="114"/>
        <v/>
      </c>
      <c r="BE46" s="39">
        <f t="shared" si="6"/>
        <v>0</v>
      </c>
      <c r="BF46" s="69"/>
      <c r="BG46" s="65"/>
      <c r="BH46" s="56"/>
      <c r="BI46" s="65"/>
      <c r="BJ46" s="69"/>
      <c r="BK46" s="65"/>
      <c r="BL46" s="59" t="str">
        <f t="shared" si="115"/>
        <v/>
      </c>
      <c r="BM46" s="39" t="str">
        <f t="shared" si="7"/>
        <v/>
      </c>
      <c r="BN46" s="69"/>
      <c r="BO46" s="65"/>
      <c r="BP46" s="56"/>
      <c r="BQ46" s="65"/>
      <c r="BR46" s="69"/>
      <c r="BS46" s="65"/>
      <c r="BT46" s="59" t="str">
        <f t="shared" si="100"/>
        <v/>
      </c>
      <c r="BU46" s="39" t="str">
        <f t="shared" si="8"/>
        <v/>
      </c>
      <c r="BV46" s="69"/>
      <c r="BW46" s="65"/>
      <c r="BX46" s="56">
        <v>-1060.0</v>
      </c>
      <c r="BY46" s="65"/>
      <c r="BZ46" s="69"/>
      <c r="CA46" s="65"/>
      <c r="CB46" s="59" t="str">
        <f t="shared" si="109"/>
        <v/>
      </c>
      <c r="CC46" s="39">
        <f t="shared" si="10"/>
        <v>-1060</v>
      </c>
      <c r="CD46" s="69"/>
      <c r="CE46" s="65"/>
      <c r="CF46" s="69"/>
      <c r="CG46" s="65"/>
      <c r="CH46" s="69"/>
      <c r="CI46" s="65"/>
      <c r="CJ46" s="59" t="str">
        <f t="shared" si="101"/>
        <v/>
      </c>
      <c r="CK46" s="39" t="str">
        <f t="shared" si="12"/>
        <v/>
      </c>
      <c r="CL46" s="69"/>
      <c r="CM46" s="65"/>
      <c r="CN46" s="69"/>
      <c r="CO46" s="65"/>
      <c r="CP46" s="69"/>
      <c r="CQ46" s="65"/>
      <c r="CR46" s="59" t="str">
        <f t="shared" si="102"/>
        <v/>
      </c>
      <c r="CS46" s="39" t="str">
        <f t="shared" si="14"/>
        <v/>
      </c>
      <c r="CT46" s="69"/>
      <c r="CU46" s="65"/>
      <c r="CV46" s="69"/>
      <c r="CW46" s="65"/>
      <c r="CX46" s="69"/>
      <c r="CY46" s="65"/>
      <c r="CZ46" s="59" t="str">
        <f t="shared" si="103"/>
        <v/>
      </c>
      <c r="DA46" s="39" t="str">
        <f t="shared" si="16"/>
        <v/>
      </c>
      <c r="DB46" s="64"/>
      <c r="DC46" s="69"/>
      <c r="DD46" s="65"/>
      <c r="DE46" s="69"/>
      <c r="DF46" s="65"/>
      <c r="DG46" s="69"/>
      <c r="DH46" s="65"/>
      <c r="DI46" s="59" t="str">
        <f t="shared" si="93"/>
        <v/>
      </c>
      <c r="DJ46" s="39" t="str">
        <f t="shared" si="18"/>
        <v/>
      </c>
      <c r="DK46" s="69"/>
      <c r="DL46" s="65"/>
      <c r="DM46" s="69"/>
      <c r="DN46" s="65"/>
      <c r="DO46" s="69"/>
      <c r="DP46" s="65"/>
      <c r="DQ46" s="59" t="str">
        <f t="shared" si="94"/>
        <v/>
      </c>
      <c r="DR46" s="39" t="str">
        <f t="shared" si="19"/>
        <v/>
      </c>
      <c r="DS46" s="69"/>
      <c r="DT46" s="65"/>
      <c r="DU46" s="69"/>
      <c r="DV46" s="65"/>
      <c r="DW46" s="69"/>
      <c r="DX46" s="65"/>
      <c r="DY46" s="59" t="str">
        <f t="shared" si="95"/>
        <v/>
      </c>
      <c r="DZ46" s="39" t="str">
        <f t="shared" si="20"/>
        <v/>
      </c>
      <c r="EA46" s="69"/>
      <c r="EB46" s="65"/>
      <c r="EC46" s="69"/>
      <c r="ED46" s="65"/>
      <c r="EE46" s="69"/>
      <c r="EF46" s="65"/>
      <c r="EG46" s="59" t="str">
        <f t="shared" si="96"/>
        <v/>
      </c>
      <c r="EH46" s="39" t="str">
        <f t="shared" si="21"/>
        <v/>
      </c>
      <c r="EI46" s="69"/>
      <c r="EJ46" s="65"/>
      <c r="EK46" s="69"/>
      <c r="EL46" s="65"/>
      <c r="EM46" s="69"/>
      <c r="EN46" s="65"/>
      <c r="EO46" s="59" t="str">
        <f t="shared" si="97"/>
        <v/>
      </c>
      <c r="EP46" s="39" t="str">
        <f t="shared" si="22"/>
        <v/>
      </c>
      <c r="EQ46" s="69"/>
      <c r="ER46" s="65"/>
      <c r="ES46" s="69"/>
      <c r="ET46" s="65"/>
      <c r="EU46" s="69"/>
      <c r="EV46" s="65"/>
      <c r="EW46" s="59" t="str">
        <f t="shared" si="98"/>
        <v/>
      </c>
      <c r="EX46" s="39" t="str">
        <f t="shared" si="23"/>
        <v/>
      </c>
      <c r="EY46" s="69"/>
      <c r="EZ46" s="65"/>
      <c r="FA46" s="69"/>
      <c r="FB46" s="65"/>
      <c r="FC46" s="69"/>
      <c r="FD46" s="65"/>
      <c r="FE46" s="59" t="str">
        <f t="shared" si="40"/>
        <v/>
      </c>
      <c r="FF46" s="39" t="str">
        <f t="shared" si="24"/>
        <v/>
      </c>
      <c r="FG46" s="69"/>
      <c r="FH46" s="65"/>
      <c r="FI46" s="69"/>
      <c r="FJ46" s="65"/>
      <c r="FK46" s="69"/>
      <c r="FL46" s="65"/>
      <c r="FM46" s="59" t="str">
        <f t="shared" si="25"/>
        <v/>
      </c>
      <c r="FN46" s="39" t="str">
        <f t="shared" si="26"/>
        <v/>
      </c>
      <c r="FO46" s="69"/>
      <c r="FP46" s="65"/>
      <c r="FQ46" s="69"/>
      <c r="FR46" s="65"/>
      <c r="FS46" s="69"/>
      <c r="FT46" s="65"/>
      <c r="FU46" s="59" t="str">
        <f t="shared" si="27"/>
        <v/>
      </c>
      <c r="FV46" s="39" t="str">
        <f t="shared" si="28"/>
        <v/>
      </c>
      <c r="FW46" s="69"/>
      <c r="FX46" s="65"/>
      <c r="FY46" s="69"/>
      <c r="FZ46" s="65"/>
      <c r="GA46" s="69"/>
      <c r="GB46" s="65"/>
      <c r="GC46" s="59" t="str">
        <f t="shared" si="29"/>
        <v/>
      </c>
      <c r="GD46" s="39" t="str">
        <f t="shared" si="30"/>
        <v/>
      </c>
      <c r="GE46" s="69"/>
      <c r="GF46" s="65"/>
      <c r="GG46" s="69"/>
      <c r="GH46" s="65"/>
      <c r="GI46" s="69"/>
      <c r="GJ46" s="65"/>
      <c r="GK46" s="59" t="str">
        <f t="shared" si="31"/>
        <v/>
      </c>
      <c r="GL46" s="39" t="str">
        <f t="shared" si="32"/>
        <v/>
      </c>
      <c r="GM46" s="69"/>
      <c r="GN46" s="65"/>
      <c r="GO46" s="69"/>
      <c r="GP46" s="65"/>
      <c r="GQ46" s="69"/>
      <c r="GR46" s="65"/>
      <c r="GS46" s="59" t="str">
        <f t="shared" si="33"/>
        <v/>
      </c>
      <c r="GT46" s="39" t="str">
        <f t="shared" si="34"/>
        <v/>
      </c>
      <c r="GU46" s="60"/>
    </row>
    <row r="47" outlineLevel="1">
      <c r="A47" s="21" t="b">
        <v>0</v>
      </c>
      <c r="B47" s="21" t="s">
        <v>101</v>
      </c>
      <c r="C47" s="53" t="s">
        <v>104</v>
      </c>
      <c r="D47" s="94">
        <v>261064.0</v>
      </c>
      <c r="E47" s="54"/>
      <c r="F47" s="21" t="s">
        <v>79</v>
      </c>
      <c r="G47" s="21" t="s">
        <v>80</v>
      </c>
      <c r="H47" s="21" t="s">
        <v>108</v>
      </c>
      <c r="I47" s="70"/>
      <c r="J47" s="56">
        <v>900.0</v>
      </c>
      <c r="K47" s="57">
        <v>1060.0</v>
      </c>
      <c r="L47" s="56">
        <v>1060.0</v>
      </c>
      <c r="M47" s="57">
        <v>125.0</v>
      </c>
      <c r="N47" s="56">
        <v>0.0</v>
      </c>
      <c r="O47" s="57">
        <v>0.0</v>
      </c>
      <c r="P47" s="59">
        <f t="shared" si="110"/>
        <v>45</v>
      </c>
      <c r="Q47" s="39">
        <f t="shared" si="1"/>
        <v>115</v>
      </c>
      <c r="R47" s="56">
        <v>900.0</v>
      </c>
      <c r="S47" s="57">
        <v>1060.0</v>
      </c>
      <c r="T47" s="56">
        <v>1060.0</v>
      </c>
      <c r="U47" s="57">
        <v>125.0</v>
      </c>
      <c r="V47" s="56">
        <v>0.0</v>
      </c>
      <c r="W47" s="65"/>
      <c r="X47" s="59">
        <f t="shared" si="111"/>
        <v>45</v>
      </c>
      <c r="Y47" s="39">
        <f t="shared" si="2"/>
        <v>115</v>
      </c>
      <c r="Z47" s="56">
        <v>900.0</v>
      </c>
      <c r="AA47" s="57">
        <v>1060.0</v>
      </c>
      <c r="AB47" s="56">
        <v>1060.0</v>
      </c>
      <c r="AC47" s="57">
        <v>125.0</v>
      </c>
      <c r="AD47" s="56">
        <v>0.0</v>
      </c>
      <c r="AE47" s="65"/>
      <c r="AF47" s="59">
        <f t="shared" si="116"/>
        <v>45</v>
      </c>
      <c r="AG47" s="39">
        <f t="shared" si="3"/>
        <v>115</v>
      </c>
      <c r="AH47" s="56">
        <v>900.0</v>
      </c>
      <c r="AI47" s="57">
        <v>1060.0</v>
      </c>
      <c r="AJ47" s="56">
        <v>1060.0</v>
      </c>
      <c r="AK47" s="57">
        <v>125.0</v>
      </c>
      <c r="AL47" s="56">
        <v>621.0</v>
      </c>
      <c r="AM47" s="57">
        <v>0.0</v>
      </c>
      <c r="AN47" s="59">
        <f t="shared" si="112"/>
        <v>45</v>
      </c>
      <c r="AO47" s="39">
        <f t="shared" si="4"/>
        <v>736</v>
      </c>
      <c r="AP47" s="56">
        <v>900.0</v>
      </c>
      <c r="AQ47" s="57">
        <v>1060.0</v>
      </c>
      <c r="AR47" s="56">
        <v>1060.0</v>
      </c>
      <c r="AS47" s="57">
        <v>125.0</v>
      </c>
      <c r="AT47" s="56">
        <v>0.0</v>
      </c>
      <c r="AU47" s="57">
        <v>0.0</v>
      </c>
      <c r="AV47" s="59">
        <f t="shared" si="113"/>
        <v>45</v>
      </c>
      <c r="AW47" s="39">
        <f t="shared" si="5"/>
        <v>115</v>
      </c>
      <c r="AX47" s="69"/>
      <c r="AY47" s="65"/>
      <c r="AZ47" s="56"/>
      <c r="BA47" s="65"/>
      <c r="BB47" s="69"/>
      <c r="BC47" s="65"/>
      <c r="BD47" s="59" t="str">
        <f t="shared" si="114"/>
        <v/>
      </c>
      <c r="BE47" s="39" t="str">
        <f t="shared" si="6"/>
        <v/>
      </c>
      <c r="BF47" s="69"/>
      <c r="BG47" s="65"/>
      <c r="BH47" s="56"/>
      <c r="BI47" s="65"/>
      <c r="BJ47" s="69"/>
      <c r="BK47" s="65"/>
      <c r="BL47" s="59" t="str">
        <f t="shared" si="115"/>
        <v/>
      </c>
      <c r="BM47" s="39" t="str">
        <f t="shared" si="7"/>
        <v/>
      </c>
      <c r="BN47" s="69"/>
      <c r="BO47" s="65"/>
      <c r="BP47" s="56"/>
      <c r="BQ47" s="65"/>
      <c r="BR47" s="69"/>
      <c r="BS47" s="65"/>
      <c r="BT47" s="59" t="str">
        <f t="shared" si="100"/>
        <v/>
      </c>
      <c r="BU47" s="39" t="str">
        <f t="shared" si="8"/>
        <v/>
      </c>
      <c r="BV47" s="69"/>
      <c r="BW47" s="65"/>
      <c r="BX47" s="56"/>
      <c r="BY47" s="65"/>
      <c r="BZ47" s="69"/>
      <c r="CA47" s="65"/>
      <c r="CB47" s="59" t="str">
        <f t="shared" si="109"/>
        <v/>
      </c>
      <c r="CC47" s="39" t="str">
        <f t="shared" si="10"/>
        <v/>
      </c>
      <c r="CD47" s="69"/>
      <c r="CE47" s="65"/>
      <c r="CF47" s="56"/>
      <c r="CG47" s="65"/>
      <c r="CH47" s="69"/>
      <c r="CI47" s="65"/>
      <c r="CJ47" s="59" t="str">
        <f t="shared" si="101"/>
        <v/>
      </c>
      <c r="CK47" s="39" t="str">
        <f t="shared" si="12"/>
        <v/>
      </c>
      <c r="CL47" s="69"/>
      <c r="CM47" s="65"/>
      <c r="CN47" s="56"/>
      <c r="CO47" s="65"/>
      <c r="CP47" s="69"/>
      <c r="CQ47" s="65"/>
      <c r="CR47" s="59" t="str">
        <f t="shared" si="102"/>
        <v/>
      </c>
      <c r="CS47" s="39" t="str">
        <f t="shared" si="14"/>
        <v/>
      </c>
      <c r="CT47" s="69"/>
      <c r="CU47" s="65"/>
      <c r="CV47" s="69"/>
      <c r="CW47" s="65"/>
      <c r="CX47" s="69"/>
      <c r="CY47" s="65"/>
      <c r="CZ47" s="59" t="str">
        <f t="shared" si="103"/>
        <v/>
      </c>
      <c r="DA47" s="39" t="str">
        <f t="shared" si="16"/>
        <v/>
      </c>
      <c r="DB47" s="64"/>
      <c r="DC47" s="69"/>
      <c r="DD47" s="65"/>
      <c r="DE47" s="69"/>
      <c r="DF47" s="65"/>
      <c r="DG47" s="69"/>
      <c r="DH47" s="65"/>
      <c r="DI47" s="59" t="str">
        <f t="shared" si="93"/>
        <v/>
      </c>
      <c r="DJ47" s="39" t="str">
        <f t="shared" si="18"/>
        <v/>
      </c>
      <c r="DK47" s="69"/>
      <c r="DL47" s="65"/>
      <c r="DM47" s="69"/>
      <c r="DN47" s="65"/>
      <c r="DO47" s="69"/>
      <c r="DP47" s="65"/>
      <c r="DQ47" s="59" t="str">
        <f t="shared" si="94"/>
        <v/>
      </c>
      <c r="DR47" s="39" t="str">
        <f t="shared" si="19"/>
        <v/>
      </c>
      <c r="DS47" s="69"/>
      <c r="DT47" s="65"/>
      <c r="DU47" s="69"/>
      <c r="DV47" s="65"/>
      <c r="DW47" s="69"/>
      <c r="DX47" s="65"/>
      <c r="DY47" s="59" t="str">
        <f t="shared" si="95"/>
        <v/>
      </c>
      <c r="DZ47" s="39" t="str">
        <f t="shared" si="20"/>
        <v/>
      </c>
      <c r="EA47" s="69"/>
      <c r="EB47" s="65"/>
      <c r="EC47" s="69"/>
      <c r="ED47" s="65"/>
      <c r="EE47" s="69"/>
      <c r="EF47" s="65"/>
      <c r="EG47" s="59" t="str">
        <f t="shared" si="96"/>
        <v/>
      </c>
      <c r="EH47" s="39" t="str">
        <f t="shared" si="21"/>
        <v/>
      </c>
      <c r="EI47" s="69"/>
      <c r="EJ47" s="65"/>
      <c r="EK47" s="69"/>
      <c r="EL47" s="65"/>
      <c r="EM47" s="69"/>
      <c r="EN47" s="65"/>
      <c r="EO47" s="59" t="str">
        <f t="shared" si="97"/>
        <v/>
      </c>
      <c r="EP47" s="39" t="str">
        <f t="shared" si="22"/>
        <v/>
      </c>
      <c r="EQ47" s="69"/>
      <c r="ER47" s="65"/>
      <c r="ES47" s="69"/>
      <c r="ET47" s="65"/>
      <c r="EU47" s="69"/>
      <c r="EV47" s="65"/>
      <c r="EW47" s="59" t="str">
        <f t="shared" si="98"/>
        <v/>
      </c>
      <c r="EX47" s="39" t="str">
        <f t="shared" si="23"/>
        <v/>
      </c>
      <c r="EY47" s="69"/>
      <c r="EZ47" s="65"/>
      <c r="FA47" s="69"/>
      <c r="FB47" s="65"/>
      <c r="FC47" s="69"/>
      <c r="FD47" s="65"/>
      <c r="FE47" s="59" t="str">
        <f t="shared" si="40"/>
        <v/>
      </c>
      <c r="FF47" s="39" t="str">
        <f t="shared" si="24"/>
        <v/>
      </c>
      <c r="FG47" s="69"/>
      <c r="FH47" s="65"/>
      <c r="FI47" s="69"/>
      <c r="FJ47" s="65"/>
      <c r="FK47" s="69"/>
      <c r="FL47" s="65"/>
      <c r="FM47" s="59" t="str">
        <f t="shared" si="25"/>
        <v/>
      </c>
      <c r="FN47" s="39" t="str">
        <f t="shared" si="26"/>
        <v/>
      </c>
      <c r="FO47" s="69"/>
      <c r="FP47" s="65"/>
      <c r="FQ47" s="69"/>
      <c r="FR47" s="65"/>
      <c r="FS47" s="69"/>
      <c r="FT47" s="65"/>
      <c r="FU47" s="59" t="str">
        <f t="shared" si="27"/>
        <v/>
      </c>
      <c r="FV47" s="39" t="str">
        <f t="shared" si="28"/>
        <v/>
      </c>
      <c r="FW47" s="69"/>
      <c r="FX47" s="65"/>
      <c r="FY47" s="69"/>
      <c r="FZ47" s="65"/>
      <c r="GA47" s="69"/>
      <c r="GB47" s="65"/>
      <c r="GC47" s="59" t="str">
        <f t="shared" si="29"/>
        <v/>
      </c>
      <c r="GD47" s="39" t="str">
        <f t="shared" si="30"/>
        <v/>
      </c>
      <c r="GE47" s="69"/>
      <c r="GF47" s="65"/>
      <c r="GG47" s="69"/>
      <c r="GH47" s="65"/>
      <c r="GI47" s="69"/>
      <c r="GJ47" s="65"/>
      <c r="GK47" s="59" t="str">
        <f t="shared" si="31"/>
        <v/>
      </c>
      <c r="GL47" s="39" t="str">
        <f t="shared" si="32"/>
        <v/>
      </c>
      <c r="GM47" s="69"/>
      <c r="GN47" s="65"/>
      <c r="GO47" s="69"/>
      <c r="GP47" s="65"/>
      <c r="GQ47" s="69"/>
      <c r="GR47" s="65"/>
      <c r="GS47" s="59" t="str">
        <f t="shared" si="33"/>
        <v/>
      </c>
      <c r="GT47" s="39" t="str">
        <f t="shared" si="34"/>
        <v/>
      </c>
      <c r="GU47" s="60"/>
    </row>
    <row r="48" outlineLevel="1">
      <c r="A48" s="21" t="b">
        <v>0</v>
      </c>
      <c r="B48" s="21" t="s">
        <v>112</v>
      </c>
      <c r="C48" s="53" t="s">
        <v>104</v>
      </c>
      <c r="D48" s="21">
        <v>270176.0</v>
      </c>
      <c r="E48" s="54"/>
      <c r="F48" s="21" t="s">
        <v>90</v>
      </c>
      <c r="G48" s="21" t="s">
        <v>91</v>
      </c>
      <c r="H48" s="21" t="s">
        <v>105</v>
      </c>
      <c r="I48" s="70"/>
      <c r="J48" s="56"/>
      <c r="K48" s="57"/>
      <c r="L48" s="56"/>
      <c r="M48" s="57"/>
      <c r="N48" s="56"/>
      <c r="O48" s="65"/>
      <c r="P48" s="59" t="str">
        <f t="shared" si="110"/>
        <v/>
      </c>
      <c r="Q48" s="39" t="str">
        <f t="shared" si="1"/>
        <v/>
      </c>
      <c r="R48" s="56"/>
      <c r="S48" s="83"/>
      <c r="T48" s="56"/>
      <c r="U48" s="57"/>
      <c r="V48" s="56"/>
      <c r="W48" s="65"/>
      <c r="X48" s="59" t="str">
        <f t="shared" si="111"/>
        <v/>
      </c>
      <c r="Y48" s="39" t="str">
        <f t="shared" si="2"/>
        <v/>
      </c>
      <c r="Z48" s="56"/>
      <c r="AA48" s="83"/>
      <c r="AB48" s="56"/>
      <c r="AC48" s="57"/>
      <c r="AD48" s="56"/>
      <c r="AE48" s="65"/>
      <c r="AF48" s="59" t="str">
        <f t="shared" si="116"/>
        <v/>
      </c>
      <c r="AG48" s="39" t="str">
        <f t="shared" si="3"/>
        <v/>
      </c>
      <c r="AH48" s="56"/>
      <c r="AI48" s="57"/>
      <c r="AJ48" s="56"/>
      <c r="AK48" s="57"/>
      <c r="AL48" s="56"/>
      <c r="AM48" s="65"/>
      <c r="AN48" s="59" t="str">
        <f t="shared" si="112"/>
        <v/>
      </c>
      <c r="AO48" s="39" t="str">
        <f t="shared" si="4"/>
        <v/>
      </c>
      <c r="AP48" s="56"/>
      <c r="AQ48" s="57"/>
      <c r="AR48" s="69"/>
      <c r="AS48" s="57"/>
      <c r="AT48" s="56"/>
      <c r="AU48" s="65"/>
      <c r="AV48" s="59" t="str">
        <f t="shared" si="113"/>
        <v/>
      </c>
      <c r="AW48" s="39" t="str">
        <f t="shared" si="5"/>
        <v/>
      </c>
      <c r="AX48" s="56"/>
      <c r="AY48" s="57"/>
      <c r="AZ48" s="57"/>
      <c r="BA48" s="57"/>
      <c r="BB48" s="56"/>
      <c r="BC48" s="65"/>
      <c r="BD48" s="59" t="str">
        <f t="shared" si="114"/>
        <v/>
      </c>
      <c r="BE48" s="39" t="str">
        <f t="shared" si="6"/>
        <v/>
      </c>
      <c r="BF48" s="56"/>
      <c r="BG48" s="57"/>
      <c r="BH48" s="69"/>
      <c r="BI48" s="65"/>
      <c r="BJ48" s="69"/>
      <c r="BK48" s="65"/>
      <c r="BL48" s="59" t="str">
        <f t="shared" si="115"/>
        <v/>
      </c>
      <c r="BM48" s="39" t="str">
        <f t="shared" si="7"/>
        <v/>
      </c>
      <c r="BN48" s="56"/>
      <c r="BO48" s="57"/>
      <c r="BP48" s="69"/>
      <c r="BQ48" s="65"/>
      <c r="BR48" s="69"/>
      <c r="BS48" s="65"/>
      <c r="BT48" s="59" t="str">
        <f t="shared" si="100"/>
        <v/>
      </c>
      <c r="BU48" s="39" t="str">
        <f t="shared" si="8"/>
        <v/>
      </c>
      <c r="BV48" s="56">
        <v>0.0</v>
      </c>
      <c r="BW48" s="57">
        <v>0.0</v>
      </c>
      <c r="BX48" s="56">
        <v>0.0</v>
      </c>
      <c r="BY48" s="57">
        <v>0.0</v>
      </c>
      <c r="BZ48" s="56"/>
      <c r="CA48" s="57">
        <v>0.0</v>
      </c>
      <c r="CB48" s="59"/>
      <c r="CC48" s="39">
        <f t="shared" si="10"/>
        <v>0</v>
      </c>
      <c r="CD48" s="56">
        <v>0.0</v>
      </c>
      <c r="CE48" s="57">
        <v>0.0</v>
      </c>
      <c r="CF48" s="56">
        <v>0.0</v>
      </c>
      <c r="CG48" s="57">
        <v>0.0</v>
      </c>
      <c r="CH48" s="56"/>
      <c r="CI48" s="57">
        <v>0.0</v>
      </c>
      <c r="CJ48" s="59"/>
      <c r="CK48" s="39">
        <f t="shared" si="12"/>
        <v>0</v>
      </c>
      <c r="CL48" s="56">
        <v>3168.0</v>
      </c>
      <c r="CM48" s="57">
        <v>0.0</v>
      </c>
      <c r="CN48" s="56">
        <v>0.0</v>
      </c>
      <c r="CO48" s="57">
        <v>0.0</v>
      </c>
      <c r="CP48" s="56"/>
      <c r="CQ48" s="57">
        <v>0.0</v>
      </c>
      <c r="CR48" s="59"/>
      <c r="CS48" s="39">
        <f t="shared" si="14"/>
        <v>-3168</v>
      </c>
      <c r="CT48" s="56">
        <v>0.0</v>
      </c>
      <c r="CU48" s="57">
        <v>1220.0</v>
      </c>
      <c r="CV48" s="56">
        <v>1220.0</v>
      </c>
      <c r="CW48" s="57">
        <v>0.0</v>
      </c>
      <c r="CX48" s="56"/>
      <c r="CY48" s="57">
        <v>0.0</v>
      </c>
      <c r="CZ48" s="59">
        <f t="shared" si="103"/>
        <v>0</v>
      </c>
      <c r="DA48" s="39">
        <f t="shared" si="16"/>
        <v>1220</v>
      </c>
      <c r="DB48" s="64"/>
      <c r="DC48" s="56">
        <v>2112.0</v>
      </c>
      <c r="DD48" s="57">
        <v>1220.0</v>
      </c>
      <c r="DE48" s="56">
        <v>1220.0</v>
      </c>
      <c r="DF48" s="57">
        <v>0.0</v>
      </c>
      <c r="DG48" s="56"/>
      <c r="DH48" s="57">
        <v>441.41</v>
      </c>
      <c r="DI48" s="59">
        <f t="shared" si="93"/>
        <v>61</v>
      </c>
      <c r="DJ48" s="39">
        <f t="shared" si="18"/>
        <v>-1394.41</v>
      </c>
      <c r="DK48" s="56">
        <v>1056.0</v>
      </c>
      <c r="DL48" s="83">
        <v>1220.0</v>
      </c>
      <c r="DM48" s="56">
        <v>1220.0</v>
      </c>
      <c r="DN48" s="57">
        <v>0.0</v>
      </c>
      <c r="DO48" s="56"/>
      <c r="DP48" s="57">
        <v>0.0</v>
      </c>
      <c r="DQ48" s="59">
        <f t="shared" si="94"/>
        <v>52.8</v>
      </c>
      <c r="DR48" s="39">
        <f t="shared" si="19"/>
        <v>111.2</v>
      </c>
      <c r="DS48" s="56">
        <v>1056.0</v>
      </c>
      <c r="DT48" s="83">
        <v>1220.0</v>
      </c>
      <c r="DU48" s="56">
        <v>1220.0</v>
      </c>
      <c r="DV48" s="57">
        <v>0.0</v>
      </c>
      <c r="DW48" s="56"/>
      <c r="DX48" s="57">
        <v>0.0</v>
      </c>
      <c r="DY48" s="59">
        <f t="shared" si="95"/>
        <v>52.8</v>
      </c>
      <c r="DZ48" s="39">
        <f t="shared" si="20"/>
        <v>111.2</v>
      </c>
      <c r="EA48" s="56">
        <v>1056.0</v>
      </c>
      <c r="EB48" s="57">
        <v>1220.0</v>
      </c>
      <c r="EC48" s="56">
        <v>1220.0</v>
      </c>
      <c r="ED48" s="57">
        <v>0.0</v>
      </c>
      <c r="EE48" s="56"/>
      <c r="EF48" s="57">
        <v>0.0</v>
      </c>
      <c r="EG48" s="59">
        <f t="shared" si="96"/>
        <v>52.8</v>
      </c>
      <c r="EH48" s="39">
        <f t="shared" si="21"/>
        <v>111.2</v>
      </c>
      <c r="EI48" s="56">
        <v>1056.0</v>
      </c>
      <c r="EJ48" s="57">
        <v>1220.0</v>
      </c>
      <c r="EK48" s="56">
        <v>1220.0</v>
      </c>
      <c r="EL48" s="57">
        <v>0.0</v>
      </c>
      <c r="EM48" s="56"/>
      <c r="EN48" s="57">
        <v>0.0</v>
      </c>
      <c r="EO48" s="59">
        <f t="shared" si="97"/>
        <v>52.8</v>
      </c>
      <c r="EP48" s="39">
        <f t="shared" si="22"/>
        <v>111.2</v>
      </c>
      <c r="EQ48" s="56">
        <v>0.0</v>
      </c>
      <c r="ER48" s="57">
        <v>1220.0</v>
      </c>
      <c r="ES48" s="57">
        <f>1220-1220</f>
        <v>0</v>
      </c>
      <c r="ET48" s="57">
        <v>0.0</v>
      </c>
      <c r="EU48" s="56"/>
      <c r="EV48" s="65"/>
      <c r="EW48" s="59">
        <f t="shared" si="98"/>
        <v>0</v>
      </c>
      <c r="EX48" s="39">
        <f t="shared" si="23"/>
        <v>0</v>
      </c>
      <c r="EY48" s="56"/>
      <c r="EZ48" s="57"/>
      <c r="FA48" s="69"/>
      <c r="FB48" s="57"/>
      <c r="FC48" s="56"/>
      <c r="FD48" s="65"/>
      <c r="FE48" s="59" t="str">
        <f t="shared" si="40"/>
        <v/>
      </c>
      <c r="FF48" s="39" t="str">
        <f t="shared" si="24"/>
        <v/>
      </c>
      <c r="FG48" s="56"/>
      <c r="FH48" s="57"/>
      <c r="FI48" s="69"/>
      <c r="FJ48" s="65"/>
      <c r="FK48" s="69"/>
      <c r="FL48" s="65"/>
      <c r="FM48" s="59" t="str">
        <f t="shared" si="25"/>
        <v/>
      </c>
      <c r="FN48" s="39" t="str">
        <f t="shared" si="26"/>
        <v/>
      </c>
      <c r="FO48" s="56"/>
      <c r="FP48" s="57"/>
      <c r="FQ48" s="69"/>
      <c r="FR48" s="65"/>
      <c r="FS48" s="69"/>
      <c r="FT48" s="65"/>
      <c r="FU48" s="59" t="str">
        <f t="shared" si="27"/>
        <v/>
      </c>
      <c r="FV48" s="39" t="str">
        <f t="shared" si="28"/>
        <v/>
      </c>
      <c r="FW48" s="56"/>
      <c r="FX48" s="57"/>
      <c r="FY48" s="69"/>
      <c r="FZ48" s="65"/>
      <c r="GA48" s="69"/>
      <c r="GB48" s="65"/>
      <c r="GC48" s="59" t="str">
        <f t="shared" si="29"/>
        <v/>
      </c>
      <c r="GD48" s="39" t="str">
        <f t="shared" si="30"/>
        <v/>
      </c>
      <c r="GE48" s="56"/>
      <c r="GF48" s="57"/>
      <c r="GG48" s="69"/>
      <c r="GH48" s="65"/>
      <c r="GI48" s="69"/>
      <c r="GJ48" s="65"/>
      <c r="GK48" s="59" t="str">
        <f t="shared" si="31"/>
        <v/>
      </c>
      <c r="GL48" s="39" t="str">
        <f t="shared" si="32"/>
        <v/>
      </c>
      <c r="GM48" s="56"/>
      <c r="GN48" s="57"/>
      <c r="GO48" s="69"/>
      <c r="GP48" s="65"/>
      <c r="GQ48" s="69"/>
      <c r="GR48" s="65"/>
      <c r="GS48" s="59" t="str">
        <f t="shared" si="33"/>
        <v/>
      </c>
      <c r="GT48" s="39" t="str">
        <f t="shared" si="34"/>
        <v/>
      </c>
      <c r="GU48" s="60"/>
    </row>
    <row r="49" outlineLevel="1">
      <c r="A49" s="21" t="b">
        <v>0</v>
      </c>
      <c r="B49" s="21" t="s">
        <v>113</v>
      </c>
      <c r="C49" s="53" t="s">
        <v>104</v>
      </c>
      <c r="D49" s="21">
        <v>272450.0</v>
      </c>
      <c r="E49" s="54"/>
      <c r="F49" s="21" t="s">
        <v>90</v>
      </c>
      <c r="G49" s="21" t="s">
        <v>91</v>
      </c>
      <c r="H49" s="21" t="s">
        <v>105</v>
      </c>
      <c r="I49" s="70"/>
      <c r="J49" s="69"/>
      <c r="K49" s="57"/>
      <c r="L49" s="56"/>
      <c r="M49" s="57"/>
      <c r="N49" s="56"/>
      <c r="O49" s="65"/>
      <c r="P49" s="59" t="str">
        <f t="shared" si="110"/>
        <v/>
      </c>
      <c r="Q49" s="39" t="str">
        <f t="shared" si="1"/>
        <v/>
      </c>
      <c r="R49" s="69"/>
      <c r="S49" s="57"/>
      <c r="T49" s="56"/>
      <c r="U49" s="57"/>
      <c r="V49" s="56"/>
      <c r="W49" s="65"/>
      <c r="X49" s="59" t="str">
        <f t="shared" si="111"/>
        <v/>
      </c>
      <c r="Y49" s="39" t="str">
        <f t="shared" si="2"/>
        <v/>
      </c>
      <c r="Z49" s="69"/>
      <c r="AA49" s="57"/>
      <c r="AB49" s="56"/>
      <c r="AC49" s="57"/>
      <c r="AD49" s="56"/>
      <c r="AE49" s="65"/>
      <c r="AF49" s="59" t="str">
        <f t="shared" si="116"/>
        <v/>
      </c>
      <c r="AG49" s="39" t="str">
        <f t="shared" si="3"/>
        <v/>
      </c>
      <c r="AH49" s="56"/>
      <c r="AI49" s="57"/>
      <c r="AJ49" s="56"/>
      <c r="AK49" s="57"/>
      <c r="AL49" s="56"/>
      <c r="AM49" s="65"/>
      <c r="AN49" s="59" t="str">
        <f t="shared" si="112"/>
        <v/>
      </c>
      <c r="AO49" s="39" t="str">
        <f t="shared" si="4"/>
        <v/>
      </c>
      <c r="AP49" s="56"/>
      <c r="AQ49" s="57"/>
      <c r="AR49" s="56"/>
      <c r="AS49" s="57"/>
      <c r="AT49" s="56"/>
      <c r="AU49" s="65"/>
      <c r="AV49" s="59" t="str">
        <f t="shared" si="113"/>
        <v/>
      </c>
      <c r="AW49" s="39" t="str">
        <f t="shared" si="5"/>
        <v/>
      </c>
      <c r="AX49" s="56"/>
      <c r="AY49" s="57"/>
      <c r="AZ49" s="56"/>
      <c r="BA49" s="57"/>
      <c r="BB49" s="56"/>
      <c r="BC49" s="65"/>
      <c r="BD49" s="59" t="str">
        <f t="shared" si="114"/>
        <v/>
      </c>
      <c r="BE49" s="39" t="str">
        <f t="shared" si="6"/>
        <v/>
      </c>
      <c r="BF49" s="69"/>
      <c r="BG49" s="57"/>
      <c r="BH49" s="56"/>
      <c r="BI49" s="57"/>
      <c r="BJ49" s="56"/>
      <c r="BK49" s="65"/>
      <c r="BL49" s="59" t="str">
        <f t="shared" si="115"/>
        <v/>
      </c>
      <c r="BM49" s="39" t="str">
        <f t="shared" si="7"/>
        <v/>
      </c>
      <c r="BN49" s="69"/>
      <c r="BO49" s="57"/>
      <c r="BP49" s="56"/>
      <c r="BQ49" s="57"/>
      <c r="BR49" s="56"/>
      <c r="BS49" s="65"/>
      <c r="BT49" s="59" t="str">
        <f t="shared" si="100"/>
        <v/>
      </c>
      <c r="BU49" s="39" t="str">
        <f t="shared" si="8"/>
        <v/>
      </c>
      <c r="BV49" s="69"/>
      <c r="BW49" s="57"/>
      <c r="BX49" s="56"/>
      <c r="BY49" s="57"/>
      <c r="BZ49" s="56"/>
      <c r="CA49" s="65"/>
      <c r="CB49" s="59" t="str">
        <f>IF(BV49="", "", IF(BV49&lt;1220, BV49*0.05, 1220*0.05))</f>
        <v/>
      </c>
      <c r="CC49" s="39" t="str">
        <f t="shared" si="10"/>
        <v/>
      </c>
      <c r="CD49" s="69"/>
      <c r="CE49" s="57"/>
      <c r="CF49" s="56"/>
      <c r="CG49" s="57"/>
      <c r="CH49" s="56"/>
      <c r="CI49" s="65"/>
      <c r="CJ49" s="59" t="str">
        <f>IF(CD49="", "", IF(CD49&lt;1220, CD49*0.05, 1220*0.05))</f>
        <v/>
      </c>
      <c r="CK49" s="39" t="str">
        <f t="shared" si="12"/>
        <v/>
      </c>
      <c r="CL49" s="69"/>
      <c r="CM49" s="57"/>
      <c r="CN49" s="56"/>
      <c r="CO49" s="57"/>
      <c r="CP49" s="56"/>
      <c r="CQ49" s="65"/>
      <c r="CR49" s="59" t="str">
        <f t="shared" ref="CR49:CR54" si="117">IF(CL49="", "", IF(CL49&lt;1220, CL49*0.05, 1220*0.05))</f>
        <v/>
      </c>
      <c r="CS49" s="39" t="str">
        <f t="shared" si="14"/>
        <v/>
      </c>
      <c r="CT49" s="69"/>
      <c r="CU49" s="57"/>
      <c r="CV49" s="56"/>
      <c r="CW49" s="57"/>
      <c r="CX49" s="56"/>
      <c r="CY49" s="65"/>
      <c r="CZ49" s="59" t="str">
        <f t="shared" si="103"/>
        <v/>
      </c>
      <c r="DA49" s="39" t="str">
        <f t="shared" si="16"/>
        <v/>
      </c>
      <c r="DB49" s="64"/>
      <c r="DC49" s="56">
        <v>0.0</v>
      </c>
      <c r="DD49" s="57">
        <v>1220.0</v>
      </c>
      <c r="DE49" s="56">
        <v>0.0</v>
      </c>
      <c r="DF49" s="57">
        <v>0.0</v>
      </c>
      <c r="DG49" s="56"/>
      <c r="DH49" s="57">
        <v>0.0</v>
      </c>
      <c r="DI49" s="59"/>
      <c r="DJ49" s="39">
        <f t="shared" si="18"/>
        <v>0</v>
      </c>
      <c r="DK49" s="56">
        <v>0.0</v>
      </c>
      <c r="DL49" s="57">
        <v>1220.0</v>
      </c>
      <c r="DM49" s="56">
        <v>0.0</v>
      </c>
      <c r="DN49" s="57">
        <v>0.0</v>
      </c>
      <c r="DO49" s="56"/>
      <c r="DP49" s="57"/>
      <c r="DQ49" s="59"/>
      <c r="DR49" s="39">
        <f t="shared" si="19"/>
        <v>0</v>
      </c>
      <c r="DS49" s="56">
        <v>0.0</v>
      </c>
      <c r="DT49" s="57">
        <v>1220.0</v>
      </c>
      <c r="DU49" s="56">
        <v>3660.0</v>
      </c>
      <c r="DV49" s="57">
        <v>0.0</v>
      </c>
      <c r="DW49" s="56"/>
      <c r="DX49" s="57">
        <v>0.0</v>
      </c>
      <c r="DY49" s="59">
        <v>183.0</v>
      </c>
      <c r="DZ49" s="39">
        <f t="shared" si="20"/>
        <v>3477</v>
      </c>
      <c r="EA49" s="56">
        <v>0.0</v>
      </c>
      <c r="EB49" s="57">
        <v>1220.0</v>
      </c>
      <c r="EC49" s="56">
        <v>1220.0</v>
      </c>
      <c r="ED49" s="57">
        <v>0.0</v>
      </c>
      <c r="EE49" s="56"/>
      <c r="EF49" s="65"/>
      <c r="EG49" s="59">
        <v>61.0</v>
      </c>
      <c r="EH49" s="39">
        <f t="shared" si="21"/>
        <v>1159</v>
      </c>
      <c r="EI49" s="56">
        <v>0.0</v>
      </c>
      <c r="EJ49" s="57">
        <v>1220.0</v>
      </c>
      <c r="EK49" s="56">
        <v>1220.0</v>
      </c>
      <c r="EL49" s="57">
        <v>0.0</v>
      </c>
      <c r="EM49" s="56"/>
      <c r="EN49" s="65"/>
      <c r="EO49" s="59">
        <v>61.0</v>
      </c>
      <c r="EP49" s="39">
        <f t="shared" si="22"/>
        <v>1159</v>
      </c>
      <c r="EQ49" s="56">
        <v>0.0</v>
      </c>
      <c r="ER49" s="57">
        <v>1220.0</v>
      </c>
      <c r="ES49" s="56">
        <f>1220-6100</f>
        <v>-4880</v>
      </c>
      <c r="ET49" s="57">
        <v>0.0</v>
      </c>
      <c r="EU49" s="56"/>
      <c r="EV49" s="65"/>
      <c r="EW49" s="59">
        <v>61.0</v>
      </c>
      <c r="EX49" s="39">
        <f t="shared" si="23"/>
        <v>-4941</v>
      </c>
      <c r="EY49" s="69"/>
      <c r="EZ49" s="57"/>
      <c r="FA49" s="56">
        <v>1242.0</v>
      </c>
      <c r="FB49" s="57"/>
      <c r="FC49" s="56"/>
      <c r="FD49" s="65"/>
      <c r="FE49" s="59" t="str">
        <f t="shared" si="40"/>
        <v/>
      </c>
      <c r="FF49" s="39">
        <f t="shared" si="24"/>
        <v>1242</v>
      </c>
      <c r="FG49" s="69"/>
      <c r="FH49" s="57"/>
      <c r="FI49" s="56"/>
      <c r="FJ49" s="57"/>
      <c r="FK49" s="56"/>
      <c r="FL49" s="65"/>
      <c r="FM49" s="59" t="str">
        <f t="shared" si="25"/>
        <v/>
      </c>
      <c r="FN49" s="39" t="str">
        <f t="shared" si="26"/>
        <v/>
      </c>
      <c r="FO49" s="69"/>
      <c r="FP49" s="57"/>
      <c r="FQ49" s="56"/>
      <c r="FR49" s="57"/>
      <c r="FS49" s="56"/>
      <c r="FT49" s="65"/>
      <c r="FU49" s="59" t="str">
        <f t="shared" si="27"/>
        <v/>
      </c>
      <c r="FV49" s="39" t="str">
        <f t="shared" si="28"/>
        <v/>
      </c>
      <c r="FW49" s="69"/>
      <c r="FX49" s="57"/>
      <c r="FY49" s="56"/>
      <c r="FZ49" s="57"/>
      <c r="GA49" s="56"/>
      <c r="GB49" s="65"/>
      <c r="GC49" s="59" t="str">
        <f t="shared" si="29"/>
        <v/>
      </c>
      <c r="GD49" s="39" t="str">
        <f t="shared" si="30"/>
        <v/>
      </c>
      <c r="GE49" s="69"/>
      <c r="GF49" s="57"/>
      <c r="GG49" s="56"/>
      <c r="GH49" s="57"/>
      <c r="GI49" s="56"/>
      <c r="GJ49" s="65"/>
      <c r="GK49" s="59" t="str">
        <f t="shared" si="31"/>
        <v/>
      </c>
      <c r="GL49" s="39" t="str">
        <f t="shared" si="32"/>
        <v/>
      </c>
      <c r="GM49" s="69"/>
      <c r="GN49" s="57"/>
      <c r="GO49" s="56"/>
      <c r="GP49" s="57"/>
      <c r="GQ49" s="56"/>
      <c r="GR49" s="65"/>
      <c r="GS49" s="59" t="str">
        <f t="shared" si="33"/>
        <v/>
      </c>
      <c r="GT49" s="39" t="str">
        <f t="shared" si="34"/>
        <v/>
      </c>
      <c r="GU49" s="60"/>
    </row>
    <row r="50" outlineLevel="1">
      <c r="A50" s="21" t="b">
        <v>0</v>
      </c>
      <c r="B50" s="21" t="s">
        <v>114</v>
      </c>
      <c r="C50" s="53" t="s">
        <v>104</v>
      </c>
      <c r="D50" s="21">
        <v>261064.0</v>
      </c>
      <c r="E50" s="54"/>
      <c r="F50" s="21" t="s">
        <v>77</v>
      </c>
      <c r="G50" s="21" t="s">
        <v>75</v>
      </c>
      <c r="H50" s="21" t="s">
        <v>108</v>
      </c>
      <c r="I50" s="70"/>
      <c r="J50" s="56"/>
      <c r="K50" s="57"/>
      <c r="L50" s="56"/>
      <c r="M50" s="57"/>
      <c r="N50" s="56"/>
      <c r="O50" s="57"/>
      <c r="P50" s="59" t="str">
        <f t="shared" si="110"/>
        <v/>
      </c>
      <c r="Q50" s="39" t="str">
        <f t="shared" si="1"/>
        <v/>
      </c>
      <c r="R50" s="56"/>
      <c r="S50" s="57"/>
      <c r="T50" s="56"/>
      <c r="U50" s="57"/>
      <c r="V50" s="56"/>
      <c r="W50" s="65"/>
      <c r="X50" s="59" t="str">
        <f t="shared" si="111"/>
        <v/>
      </c>
      <c r="Y50" s="39" t="str">
        <f t="shared" si="2"/>
        <v/>
      </c>
      <c r="Z50" s="56"/>
      <c r="AA50" s="57"/>
      <c r="AB50" s="56"/>
      <c r="AC50" s="57"/>
      <c r="AD50" s="56"/>
      <c r="AE50" s="65"/>
      <c r="AF50" s="59" t="str">
        <f t="shared" si="116"/>
        <v/>
      </c>
      <c r="AG50" s="39" t="str">
        <f t="shared" si="3"/>
        <v/>
      </c>
      <c r="AH50" s="56"/>
      <c r="AI50" s="57"/>
      <c r="AJ50" s="56"/>
      <c r="AK50" s="57"/>
      <c r="AL50" s="56"/>
      <c r="AM50" s="65"/>
      <c r="AN50" s="59" t="str">
        <f t="shared" si="112"/>
        <v/>
      </c>
      <c r="AO50" s="39" t="str">
        <f t="shared" si="4"/>
        <v/>
      </c>
      <c r="AP50" s="56"/>
      <c r="AQ50" s="57"/>
      <c r="AR50" s="56"/>
      <c r="AS50" s="57"/>
      <c r="AT50" s="56"/>
      <c r="AU50" s="65"/>
      <c r="AV50" s="59" t="str">
        <f t="shared" si="113"/>
        <v/>
      </c>
      <c r="AW50" s="39" t="str">
        <f t="shared" si="5"/>
        <v/>
      </c>
      <c r="AX50" s="56"/>
      <c r="AY50" s="57"/>
      <c r="AZ50" s="56"/>
      <c r="BA50" s="57"/>
      <c r="BB50" s="56"/>
      <c r="BC50" s="65"/>
      <c r="BD50" s="59" t="str">
        <f t="shared" si="114"/>
        <v/>
      </c>
      <c r="BE50" s="39" t="str">
        <f t="shared" si="6"/>
        <v/>
      </c>
      <c r="BF50" s="56"/>
      <c r="BG50" s="57"/>
      <c r="BH50" s="56"/>
      <c r="BI50" s="57"/>
      <c r="BJ50" s="56"/>
      <c r="BK50" s="65"/>
      <c r="BL50" s="59" t="str">
        <f t="shared" si="115"/>
        <v/>
      </c>
      <c r="BM50" s="39" t="str">
        <f t="shared" si="7"/>
        <v/>
      </c>
      <c r="BN50" s="56">
        <v>1350.0</v>
      </c>
      <c r="BO50" s="57"/>
      <c r="BP50" s="56">
        <v>0.0</v>
      </c>
      <c r="BQ50" s="57"/>
      <c r="BR50" s="56"/>
      <c r="BS50" s="57">
        <v>48.55</v>
      </c>
      <c r="BT50" s="59"/>
      <c r="BU50" s="39">
        <f t="shared" si="8"/>
        <v>-1398.55</v>
      </c>
      <c r="BV50" s="56">
        <v>1350.0</v>
      </c>
      <c r="BW50" s="57">
        <v>0.0</v>
      </c>
      <c r="BX50" s="56">
        <v>0.0</v>
      </c>
      <c r="BY50" s="57">
        <v>0.0</v>
      </c>
      <c r="BZ50" s="56"/>
      <c r="CA50" s="57">
        <v>41.77</v>
      </c>
      <c r="CB50" s="59"/>
      <c r="CC50" s="39">
        <f t="shared" si="10"/>
        <v>-1391.77</v>
      </c>
      <c r="CD50" s="56">
        <v>1350.0</v>
      </c>
      <c r="CE50" s="57">
        <v>0.0</v>
      </c>
      <c r="CF50" s="56">
        <v>0.0</v>
      </c>
      <c r="CG50" s="57">
        <v>0.0</v>
      </c>
      <c r="CH50" s="56"/>
      <c r="CI50" s="57">
        <v>44.88</v>
      </c>
      <c r="CJ50" s="59"/>
      <c r="CK50" s="39">
        <f t="shared" si="12"/>
        <v>-1394.88</v>
      </c>
      <c r="CL50" s="56">
        <v>1350.0</v>
      </c>
      <c r="CM50" s="57">
        <v>1220.0</v>
      </c>
      <c r="CN50" s="57">
        <f> 1220+1220</f>
        <v>2440</v>
      </c>
      <c r="CO50" s="57">
        <v>0.0</v>
      </c>
      <c r="CP50" s="56"/>
      <c r="CQ50" s="57">
        <v>28.66</v>
      </c>
      <c r="CR50" s="59">
        <f t="shared" si="117"/>
        <v>61</v>
      </c>
      <c r="CS50" s="39">
        <f t="shared" si="14"/>
        <v>1000.34</v>
      </c>
      <c r="CT50" s="56">
        <v>1350.0</v>
      </c>
      <c r="CU50" s="57">
        <v>1220.0</v>
      </c>
      <c r="CV50" s="56">
        <v>0.0</v>
      </c>
      <c r="CW50" s="57">
        <v>0.0</v>
      </c>
      <c r="CX50" s="56"/>
      <c r="CY50" s="57">
        <v>29.31</v>
      </c>
      <c r="CZ50" s="59">
        <f t="shared" si="103"/>
        <v>61</v>
      </c>
      <c r="DA50" s="39">
        <f t="shared" si="16"/>
        <v>-1440.31</v>
      </c>
      <c r="DB50" s="95"/>
      <c r="DC50" s="56">
        <v>1350.0</v>
      </c>
      <c r="DD50" s="57">
        <v>1220.0</v>
      </c>
      <c r="DE50" s="56">
        <v>0.0</v>
      </c>
      <c r="DF50" s="57">
        <v>0.0</v>
      </c>
      <c r="DG50" s="56"/>
      <c r="DH50" s="57">
        <v>0.0</v>
      </c>
      <c r="DI50" s="59">
        <f t="shared" ref="DI50:DI54" si="118">IF(DC50="", "", IF(DC50&lt;1220, DC50*0.05, 1220*0.05))</f>
        <v>61</v>
      </c>
      <c r="DJ50" s="39">
        <f t="shared" si="18"/>
        <v>-1411</v>
      </c>
      <c r="DK50" s="56">
        <v>1350.0</v>
      </c>
      <c r="DL50" s="57">
        <v>0.0</v>
      </c>
      <c r="DM50" s="56">
        <v>0.0</v>
      </c>
      <c r="DN50" s="57">
        <v>0.0</v>
      </c>
      <c r="DO50" s="56"/>
      <c r="DP50" s="57">
        <v>0.0</v>
      </c>
      <c r="DQ50" s="59">
        <f t="shared" ref="DQ50:DQ51" si="119">IF(DK50="", "", IF(DK50&lt;1220, DK50*0.05, 1220*0.05))</f>
        <v>61</v>
      </c>
      <c r="DR50" s="39">
        <f t="shared" si="19"/>
        <v>-1411</v>
      </c>
      <c r="DS50" s="56">
        <v>1350.0</v>
      </c>
      <c r="DT50" s="57">
        <v>0.0</v>
      </c>
      <c r="DU50" s="56">
        <v>0.0</v>
      </c>
      <c r="DV50" s="57">
        <v>0.0</v>
      </c>
      <c r="DW50" s="56"/>
      <c r="DX50" s="57">
        <v>0.0</v>
      </c>
      <c r="DY50" s="59">
        <f t="shared" ref="DY50:DY51" si="120">IF(DS50="", "", IF(DS50&lt;1220, DS50*0.05, 1220*0.05))</f>
        <v>61</v>
      </c>
      <c r="DZ50" s="39">
        <f t="shared" si="20"/>
        <v>-1411</v>
      </c>
      <c r="EA50" s="56">
        <v>1350.0</v>
      </c>
      <c r="EB50" s="57">
        <v>0.0</v>
      </c>
      <c r="EC50" s="56">
        <v>0.0</v>
      </c>
      <c r="ED50" s="57">
        <v>0.0</v>
      </c>
      <c r="EE50" s="56"/>
      <c r="EF50" s="57">
        <v>0.0</v>
      </c>
      <c r="EG50" s="59">
        <f t="shared" ref="EG50:EG54" si="121">IF(EA50="", "", IF(EA50&lt;1220, EA50*0.05, 1220*0.05))</f>
        <v>61</v>
      </c>
      <c r="EH50" s="39">
        <f t="shared" si="21"/>
        <v>-1411</v>
      </c>
      <c r="EI50" s="56">
        <v>1350.0</v>
      </c>
      <c r="EJ50" s="57">
        <v>0.0</v>
      </c>
      <c r="EK50" s="56">
        <v>0.0</v>
      </c>
      <c r="EL50" s="57">
        <v>0.0</v>
      </c>
      <c r="EM50" s="56"/>
      <c r="EN50" s="57">
        <v>0.0</v>
      </c>
      <c r="EO50" s="59">
        <f>IF(EI50="", "", IF(EI50&lt;1220, EI50*0.05, 1220*0.05))</f>
        <v>61</v>
      </c>
      <c r="EP50" s="39">
        <f t="shared" si="22"/>
        <v>-1411</v>
      </c>
      <c r="EQ50" s="56"/>
      <c r="ER50" s="57"/>
      <c r="ES50" s="56"/>
      <c r="ET50" s="57"/>
      <c r="EU50" s="56"/>
      <c r="EV50" s="65"/>
      <c r="EW50" s="59" t="str">
        <f t="shared" ref="EW50:EW54" si="122">IF(EQ50="", "", IF(EQ50&lt;1220, EQ50*0.05, 1220*0.05))</f>
        <v/>
      </c>
      <c r="EX50" s="39" t="str">
        <f t="shared" si="23"/>
        <v/>
      </c>
      <c r="EY50" s="56"/>
      <c r="EZ50" s="57"/>
      <c r="FA50" s="56"/>
      <c r="FB50" s="57"/>
      <c r="FC50" s="56"/>
      <c r="FD50" s="65"/>
      <c r="FE50" s="59" t="str">
        <f t="shared" si="40"/>
        <v/>
      </c>
      <c r="FF50" s="39" t="str">
        <f t="shared" si="24"/>
        <v/>
      </c>
      <c r="FG50" s="56"/>
      <c r="FH50" s="57"/>
      <c r="FI50" s="56"/>
      <c r="FJ50" s="57"/>
      <c r="FK50" s="56"/>
      <c r="FL50" s="65"/>
      <c r="FM50" s="59" t="str">
        <f t="shared" si="25"/>
        <v/>
      </c>
      <c r="FN50" s="39" t="str">
        <f t="shared" si="26"/>
        <v/>
      </c>
      <c r="FO50" s="56"/>
      <c r="FP50" s="57"/>
      <c r="FQ50" s="56"/>
      <c r="FR50" s="57"/>
      <c r="FS50" s="56"/>
      <c r="FT50" s="65"/>
      <c r="FU50" s="59" t="str">
        <f t="shared" si="27"/>
        <v/>
      </c>
      <c r="FV50" s="39" t="str">
        <f t="shared" si="28"/>
        <v/>
      </c>
      <c r="FW50" s="56"/>
      <c r="FX50" s="57"/>
      <c r="FY50" s="56"/>
      <c r="FZ50" s="57"/>
      <c r="GA50" s="56"/>
      <c r="GB50" s="65"/>
      <c r="GC50" s="59" t="str">
        <f t="shared" si="29"/>
        <v/>
      </c>
      <c r="GD50" s="39" t="str">
        <f t="shared" si="30"/>
        <v/>
      </c>
      <c r="GE50" s="56"/>
      <c r="GF50" s="57"/>
      <c r="GG50" s="56"/>
      <c r="GH50" s="57"/>
      <c r="GI50" s="56"/>
      <c r="GJ50" s="65"/>
      <c r="GK50" s="59" t="str">
        <f t="shared" si="31"/>
        <v/>
      </c>
      <c r="GL50" s="39" t="str">
        <f t="shared" si="32"/>
        <v/>
      </c>
      <c r="GM50" s="56"/>
      <c r="GN50" s="57"/>
      <c r="GO50" s="56"/>
      <c r="GP50" s="57"/>
      <c r="GQ50" s="56"/>
      <c r="GR50" s="65"/>
      <c r="GS50" s="59" t="str">
        <f t="shared" si="33"/>
        <v/>
      </c>
      <c r="GT50" s="39" t="str">
        <f t="shared" si="34"/>
        <v/>
      </c>
      <c r="GU50" s="60"/>
    </row>
    <row r="51">
      <c r="A51" s="21" t="b">
        <v>0</v>
      </c>
      <c r="B51" s="21" t="s">
        <v>115</v>
      </c>
      <c r="C51" s="53" t="s">
        <v>116</v>
      </c>
      <c r="D51" s="21">
        <v>267475.0</v>
      </c>
      <c r="F51" s="21" t="s">
        <v>56</v>
      </c>
      <c r="H51" s="21" t="s">
        <v>108</v>
      </c>
      <c r="I51" s="55"/>
      <c r="J51" s="69"/>
      <c r="K51" s="65"/>
      <c r="L51" s="69"/>
      <c r="M51" s="65"/>
      <c r="N51" s="69"/>
      <c r="O51" s="65"/>
      <c r="P51" s="59" t="str">
        <f t="shared" si="110"/>
        <v/>
      </c>
      <c r="Q51" s="39" t="str">
        <f t="shared" si="1"/>
        <v/>
      </c>
      <c r="R51" s="69"/>
      <c r="S51" s="65"/>
      <c r="T51" s="69"/>
      <c r="U51" s="65"/>
      <c r="V51" s="69"/>
      <c r="W51" s="65"/>
      <c r="X51" s="59" t="str">
        <f t="shared" si="111"/>
        <v/>
      </c>
      <c r="Y51" s="39" t="str">
        <f t="shared" si="2"/>
        <v/>
      </c>
      <c r="Z51" s="69"/>
      <c r="AA51" s="65"/>
      <c r="AB51" s="69"/>
      <c r="AC51" s="65"/>
      <c r="AD51" s="69"/>
      <c r="AE51" s="65"/>
      <c r="AF51" s="59" t="str">
        <f t="shared" si="116"/>
        <v/>
      </c>
      <c r="AG51" s="39" t="str">
        <f t="shared" si="3"/>
        <v/>
      </c>
      <c r="AH51" s="69"/>
      <c r="AI51" s="65"/>
      <c r="AJ51" s="69"/>
      <c r="AK51" s="65"/>
      <c r="AL51" s="69"/>
      <c r="AM51" s="65"/>
      <c r="AN51" s="59" t="str">
        <f t="shared" si="112"/>
        <v/>
      </c>
      <c r="AO51" s="39" t="str">
        <f t="shared" si="4"/>
        <v/>
      </c>
      <c r="AP51" s="69"/>
      <c r="AQ51" s="65"/>
      <c r="AR51" s="69"/>
      <c r="AS51" s="65"/>
      <c r="AT51" s="69"/>
      <c r="AU51" s="65"/>
      <c r="AV51" s="59" t="str">
        <f t="shared" si="113"/>
        <v/>
      </c>
      <c r="AW51" s="39" t="str">
        <f t="shared" si="5"/>
        <v/>
      </c>
      <c r="AX51" s="69"/>
      <c r="AY51" s="65"/>
      <c r="AZ51" s="69"/>
      <c r="BA51" s="65"/>
      <c r="BB51" s="69"/>
      <c r="BC51" s="65"/>
      <c r="BD51" s="59" t="str">
        <f t="shared" si="114"/>
        <v/>
      </c>
      <c r="BE51" s="39" t="str">
        <f t="shared" si="6"/>
        <v/>
      </c>
      <c r="BF51" s="69"/>
      <c r="BG51" s="65"/>
      <c r="BH51" s="69"/>
      <c r="BI51" s="65"/>
      <c r="BJ51" s="69"/>
      <c r="BK51" s="65"/>
      <c r="BL51" s="59" t="str">
        <f t="shared" si="115"/>
        <v/>
      </c>
      <c r="BM51" s="39" t="str">
        <f t="shared" si="7"/>
        <v/>
      </c>
      <c r="BN51" s="69"/>
      <c r="BO51" s="65"/>
      <c r="BP51" s="69"/>
      <c r="BQ51" s="65"/>
      <c r="BR51" s="69"/>
      <c r="BS51" s="65"/>
      <c r="BT51" s="59" t="str">
        <f t="shared" ref="BT51:BT54" si="123">IF(BN51="", "", IF(BN51&lt;1220, BN51*0.05, 1220*0.05))</f>
        <v/>
      </c>
      <c r="BU51" s="39" t="str">
        <f t="shared" si="8"/>
        <v/>
      </c>
      <c r="BV51" s="69"/>
      <c r="BW51" s="65"/>
      <c r="BX51" s="69"/>
      <c r="BY51" s="65"/>
      <c r="BZ51" s="69"/>
      <c r="CA51" s="65"/>
      <c r="CB51" s="59" t="str">
        <f t="shared" ref="CB51:CB52" si="124">IF(BV51="", "", IF(BV51&lt;1220, BV51*0.05, 1220*0.05))</f>
        <v/>
      </c>
      <c r="CC51" s="39" t="str">
        <f t="shared" si="10"/>
        <v/>
      </c>
      <c r="CD51" s="69"/>
      <c r="CE51" s="65"/>
      <c r="CF51" s="69"/>
      <c r="CG51" s="65"/>
      <c r="CH51" s="69"/>
      <c r="CI51" s="65"/>
      <c r="CJ51" s="59" t="str">
        <f>IF(CD51="", "", IF(CD51&lt;1220, CD51*0.05, 1220*0.05))</f>
        <v/>
      </c>
      <c r="CK51" s="39" t="str">
        <f t="shared" si="12"/>
        <v/>
      </c>
      <c r="CL51" s="69"/>
      <c r="CM51" s="65"/>
      <c r="CN51" s="69"/>
      <c r="CO51" s="65"/>
      <c r="CP51" s="69"/>
      <c r="CQ51" s="65"/>
      <c r="CR51" s="59" t="str">
        <f t="shared" si="117"/>
        <v/>
      </c>
      <c r="CS51" s="39" t="str">
        <f t="shared" si="14"/>
        <v/>
      </c>
      <c r="CT51" s="69"/>
      <c r="CU51" s="65"/>
      <c r="CV51" s="69"/>
      <c r="CW51" s="65"/>
      <c r="CX51" s="69"/>
      <c r="CY51" s="65"/>
      <c r="CZ51" s="59" t="str">
        <f t="shared" si="103"/>
        <v/>
      </c>
      <c r="DA51" s="39" t="str">
        <f t="shared" si="16"/>
        <v/>
      </c>
      <c r="DB51" s="64"/>
      <c r="DC51" s="69"/>
      <c r="DD51" s="65"/>
      <c r="DE51" s="69"/>
      <c r="DF51" s="65"/>
      <c r="DG51" s="69"/>
      <c r="DH51" s="65"/>
      <c r="DI51" s="59" t="str">
        <f t="shared" si="118"/>
        <v/>
      </c>
      <c r="DJ51" s="39" t="str">
        <f t="shared" si="18"/>
        <v/>
      </c>
      <c r="DK51" s="69"/>
      <c r="DL51" s="65"/>
      <c r="DM51" s="69"/>
      <c r="DN51" s="65"/>
      <c r="DO51" s="69"/>
      <c r="DP51" s="65"/>
      <c r="DQ51" s="59" t="str">
        <f t="shared" si="119"/>
        <v/>
      </c>
      <c r="DR51" s="39" t="str">
        <f t="shared" si="19"/>
        <v/>
      </c>
      <c r="DS51" s="69"/>
      <c r="DT51" s="65"/>
      <c r="DU51" s="69"/>
      <c r="DV51" s="65"/>
      <c r="DW51" s="69"/>
      <c r="DX51" s="65"/>
      <c r="DY51" s="59" t="str">
        <f t="shared" si="120"/>
        <v/>
      </c>
      <c r="DZ51" s="39" t="str">
        <f t="shared" si="20"/>
        <v/>
      </c>
      <c r="EA51" s="69"/>
      <c r="EB51" s="65"/>
      <c r="EC51" s="69"/>
      <c r="ED51" s="65"/>
      <c r="EE51" s="69"/>
      <c r="EF51" s="65"/>
      <c r="EG51" s="59" t="str">
        <f t="shared" si="121"/>
        <v/>
      </c>
      <c r="EH51" s="39" t="str">
        <f t="shared" si="21"/>
        <v/>
      </c>
      <c r="EI51" s="56">
        <v>550.0</v>
      </c>
      <c r="EJ51" s="57">
        <v>930.0</v>
      </c>
      <c r="EK51" s="56">
        <v>0.0</v>
      </c>
      <c r="EL51" s="57">
        <v>290.0</v>
      </c>
      <c r="EM51" s="56"/>
      <c r="EN51" s="57">
        <v>0.0</v>
      </c>
      <c r="EO51" s="59">
        <v>0.0</v>
      </c>
      <c r="EP51" s="39">
        <f t="shared" si="22"/>
        <v>-550</v>
      </c>
      <c r="EQ51" s="56">
        <v>550.0</v>
      </c>
      <c r="ER51" s="57"/>
      <c r="ES51" s="56">
        <v>930.0</v>
      </c>
      <c r="ET51" s="57"/>
      <c r="EU51" s="56"/>
      <c r="EV51" s="57">
        <v>0.0</v>
      </c>
      <c r="EW51" s="59">
        <f t="shared" si="122"/>
        <v>27.5</v>
      </c>
      <c r="EX51" s="39">
        <f t="shared" si="23"/>
        <v>352.5</v>
      </c>
      <c r="EY51" s="69"/>
      <c r="EZ51" s="65"/>
      <c r="FA51" s="69"/>
      <c r="FB51" s="65"/>
      <c r="FC51" s="69"/>
      <c r="FD51" s="65"/>
      <c r="FE51" s="59" t="str">
        <f t="shared" si="40"/>
        <v/>
      </c>
      <c r="FF51" s="39" t="str">
        <f t="shared" si="24"/>
        <v/>
      </c>
      <c r="FG51" s="69"/>
      <c r="FH51" s="65"/>
      <c r="FI51" s="69"/>
      <c r="FJ51" s="65"/>
      <c r="FK51" s="69"/>
      <c r="FL51" s="65"/>
      <c r="FM51" s="59" t="str">
        <f t="shared" si="25"/>
        <v/>
      </c>
      <c r="FN51" s="39" t="str">
        <f t="shared" si="26"/>
        <v/>
      </c>
      <c r="FO51" s="69"/>
      <c r="FP51" s="65"/>
      <c r="FQ51" s="69"/>
      <c r="FR51" s="65"/>
      <c r="FS51" s="69"/>
      <c r="FT51" s="65"/>
      <c r="FU51" s="59" t="str">
        <f t="shared" si="27"/>
        <v/>
      </c>
      <c r="FV51" s="39" t="str">
        <f t="shared" si="28"/>
        <v/>
      </c>
      <c r="FW51" s="69"/>
      <c r="FX51" s="65"/>
      <c r="FY51" s="69"/>
      <c r="FZ51" s="65"/>
      <c r="GA51" s="69"/>
      <c r="GB51" s="65"/>
      <c r="GC51" s="59" t="str">
        <f t="shared" si="29"/>
        <v/>
      </c>
      <c r="GD51" s="39" t="str">
        <f t="shared" si="30"/>
        <v/>
      </c>
      <c r="GE51" s="69"/>
      <c r="GF51" s="65"/>
      <c r="GG51" s="69"/>
      <c r="GH51" s="65"/>
      <c r="GI51" s="69"/>
      <c r="GJ51" s="65"/>
      <c r="GK51" s="59" t="str">
        <f t="shared" si="31"/>
        <v/>
      </c>
      <c r="GL51" s="39" t="str">
        <f t="shared" si="32"/>
        <v/>
      </c>
      <c r="GM51" s="69"/>
      <c r="GN51" s="65"/>
      <c r="GO51" s="56"/>
      <c r="GP51" s="65"/>
      <c r="GQ51" s="69"/>
      <c r="GR51" s="65"/>
      <c r="GS51" s="59" t="str">
        <f t="shared" si="33"/>
        <v/>
      </c>
      <c r="GT51" s="39" t="str">
        <f t="shared" si="34"/>
        <v/>
      </c>
      <c r="GU51" s="60"/>
    </row>
    <row r="52">
      <c r="A52" s="21" t="b">
        <v>0</v>
      </c>
      <c r="B52" s="21" t="s">
        <v>117</v>
      </c>
      <c r="C52" s="53" t="s">
        <v>104</v>
      </c>
      <c r="D52" s="21">
        <v>261064.0</v>
      </c>
      <c r="E52" s="67"/>
      <c r="F52" s="21" t="s">
        <v>118</v>
      </c>
      <c r="G52" s="21"/>
      <c r="H52" s="21" t="s">
        <v>108</v>
      </c>
      <c r="I52" s="70"/>
      <c r="J52" s="56">
        <v>1185.0</v>
      </c>
      <c r="K52" s="57"/>
      <c r="L52" s="56">
        <v>1185.0</v>
      </c>
      <c r="M52" s="57">
        <v>0.0</v>
      </c>
      <c r="N52" s="56">
        <v>0.0</v>
      </c>
      <c r="O52" s="57"/>
      <c r="P52" s="59"/>
      <c r="Q52" s="39">
        <f t="shared" si="1"/>
        <v>0</v>
      </c>
      <c r="R52" s="56">
        <v>1185.0</v>
      </c>
      <c r="S52" s="57"/>
      <c r="T52" s="56">
        <v>1185.0</v>
      </c>
      <c r="U52" s="57">
        <v>0.0</v>
      </c>
      <c r="V52" s="56">
        <v>0.0</v>
      </c>
      <c r="W52" s="65"/>
      <c r="X52" s="59">
        <f t="shared" si="111"/>
        <v>59.25</v>
      </c>
      <c r="Y52" s="39">
        <f t="shared" si="2"/>
        <v>-59.25</v>
      </c>
      <c r="Z52" s="56">
        <v>1185.0</v>
      </c>
      <c r="AA52" s="57"/>
      <c r="AB52" s="56">
        <v>0.0</v>
      </c>
      <c r="AC52" s="57">
        <v>1185.0</v>
      </c>
      <c r="AD52" s="56">
        <v>0.0</v>
      </c>
      <c r="AE52" s="65"/>
      <c r="AF52" s="59">
        <f t="shared" si="116"/>
        <v>59.25</v>
      </c>
      <c r="AG52" s="39">
        <f t="shared" si="3"/>
        <v>-1244.25</v>
      </c>
      <c r="AH52" s="56">
        <v>1185.0</v>
      </c>
      <c r="AI52" s="57"/>
      <c r="AJ52" s="56">
        <v>367.0</v>
      </c>
      <c r="AK52" s="57">
        <v>818.0</v>
      </c>
      <c r="AL52" s="56">
        <v>0.0</v>
      </c>
      <c r="AM52" s="57">
        <v>0.0</v>
      </c>
      <c r="AN52" s="59">
        <f t="shared" si="112"/>
        <v>59.25</v>
      </c>
      <c r="AO52" s="39">
        <f t="shared" si="4"/>
        <v>-877.25</v>
      </c>
      <c r="AP52" s="56">
        <v>1185.0</v>
      </c>
      <c r="AQ52" s="57"/>
      <c r="AR52" s="56">
        <v>367.0</v>
      </c>
      <c r="AS52" s="57">
        <v>818.0</v>
      </c>
      <c r="AT52" s="56">
        <v>0.0</v>
      </c>
      <c r="AU52" s="57">
        <v>0.0</v>
      </c>
      <c r="AV52" s="59">
        <f t="shared" si="113"/>
        <v>59.25</v>
      </c>
      <c r="AW52" s="39">
        <f t="shared" si="5"/>
        <v>-877.25</v>
      </c>
      <c r="AX52" s="56">
        <v>1185.0</v>
      </c>
      <c r="AY52" s="57"/>
      <c r="AZ52" s="56">
        <v>367.0</v>
      </c>
      <c r="BA52" s="57">
        <v>818.0</v>
      </c>
      <c r="BB52" s="56">
        <v>0.0</v>
      </c>
      <c r="BC52" s="57">
        <v>0.0</v>
      </c>
      <c r="BD52" s="59">
        <f t="shared" si="114"/>
        <v>59.25</v>
      </c>
      <c r="BE52" s="39">
        <f t="shared" si="6"/>
        <v>-877.25</v>
      </c>
      <c r="BF52" s="56">
        <v>1185.0</v>
      </c>
      <c r="BG52" s="57"/>
      <c r="BH52" s="56">
        <v>402.0</v>
      </c>
      <c r="BI52" s="57">
        <v>818.0</v>
      </c>
      <c r="BJ52" s="56">
        <v>0.0</v>
      </c>
      <c r="BK52" s="57">
        <v>0.0</v>
      </c>
      <c r="BL52" s="59">
        <f t="shared" si="115"/>
        <v>59.25</v>
      </c>
      <c r="BM52" s="39">
        <f t="shared" si="7"/>
        <v>-842.25</v>
      </c>
      <c r="BN52" s="56">
        <v>1185.0</v>
      </c>
      <c r="BO52" s="57"/>
      <c r="BP52" s="56">
        <v>402.0</v>
      </c>
      <c r="BQ52" s="57">
        <v>818.0</v>
      </c>
      <c r="BR52" s="56">
        <v>0.0</v>
      </c>
      <c r="BS52" s="57">
        <v>0.0</v>
      </c>
      <c r="BT52" s="59">
        <f t="shared" si="123"/>
        <v>59.25</v>
      </c>
      <c r="BU52" s="39">
        <f t="shared" si="8"/>
        <v>-842.25</v>
      </c>
      <c r="BV52" s="56">
        <v>1185.0</v>
      </c>
      <c r="BW52" s="57"/>
      <c r="BX52" s="56">
        <v>402.0</v>
      </c>
      <c r="BY52" s="57">
        <v>818.0</v>
      </c>
      <c r="BZ52" s="56">
        <v>0.0</v>
      </c>
      <c r="CA52" s="57">
        <v>0.0</v>
      </c>
      <c r="CB52" s="59">
        <f t="shared" si="124"/>
        <v>59.25</v>
      </c>
      <c r="CC52" s="39">
        <f t="shared" si="10"/>
        <v>-842.25</v>
      </c>
      <c r="CD52" s="56"/>
      <c r="CE52" s="57"/>
      <c r="CF52" s="56"/>
      <c r="CG52" s="57"/>
      <c r="CH52" s="56"/>
      <c r="CI52" s="57"/>
      <c r="CJ52" s="59"/>
      <c r="CK52" s="39" t="str">
        <f t="shared" si="12"/>
        <v/>
      </c>
      <c r="CL52" s="56"/>
      <c r="CM52" s="57"/>
      <c r="CN52" s="56"/>
      <c r="CO52" s="57"/>
      <c r="CP52" s="56"/>
      <c r="CQ52" s="65"/>
      <c r="CR52" s="59" t="str">
        <f t="shared" si="117"/>
        <v/>
      </c>
      <c r="CS52" s="39" t="str">
        <f t="shared" si="14"/>
        <v/>
      </c>
      <c r="CT52" s="56"/>
      <c r="CU52" s="57"/>
      <c r="CV52" s="56"/>
      <c r="CW52" s="57"/>
      <c r="CX52" s="56"/>
      <c r="CY52" s="65"/>
      <c r="CZ52" s="59" t="str">
        <f t="shared" si="103"/>
        <v/>
      </c>
      <c r="DA52" s="39" t="str">
        <f t="shared" si="16"/>
        <v/>
      </c>
      <c r="DB52" s="64"/>
      <c r="DC52" s="56"/>
      <c r="DD52" s="57"/>
      <c r="DE52" s="56"/>
      <c r="DF52" s="57"/>
      <c r="DG52" s="56"/>
      <c r="DH52" s="65"/>
      <c r="DI52" s="59" t="str">
        <f t="shared" si="118"/>
        <v/>
      </c>
      <c r="DJ52" s="39" t="str">
        <f t="shared" si="18"/>
        <v/>
      </c>
      <c r="DK52" s="56"/>
      <c r="DL52" s="57"/>
      <c r="DM52" s="56"/>
      <c r="DN52" s="57"/>
      <c r="DO52" s="56"/>
      <c r="DP52" s="65"/>
      <c r="DQ52" s="59"/>
      <c r="DR52" s="39" t="str">
        <f t="shared" si="19"/>
        <v/>
      </c>
      <c r="DS52" s="56"/>
      <c r="DT52" s="57"/>
      <c r="DU52" s="56"/>
      <c r="DV52" s="57"/>
      <c r="DW52" s="56"/>
      <c r="DX52" s="65"/>
      <c r="DY52" s="59"/>
      <c r="DZ52" s="39" t="str">
        <f t="shared" si="20"/>
        <v/>
      </c>
      <c r="EA52" s="56"/>
      <c r="EB52" s="57"/>
      <c r="EC52" s="56"/>
      <c r="ED52" s="57"/>
      <c r="EE52" s="56"/>
      <c r="EF52" s="65"/>
      <c r="EG52" s="59" t="str">
        <f t="shared" si="121"/>
        <v/>
      </c>
      <c r="EH52" s="39" t="str">
        <f t="shared" si="21"/>
        <v/>
      </c>
      <c r="EI52" s="56"/>
      <c r="EJ52" s="57"/>
      <c r="EK52" s="56"/>
      <c r="EL52" s="57"/>
      <c r="EM52" s="56"/>
      <c r="EN52" s="65"/>
      <c r="EO52" s="59" t="str">
        <f t="shared" ref="EO52:EO54" si="125">IF(EI52="", "", IF(EI52&lt;1220, EI52*0.05, 1220*0.05))</f>
        <v/>
      </c>
      <c r="EP52" s="39" t="str">
        <f t="shared" si="22"/>
        <v/>
      </c>
      <c r="EQ52" s="56"/>
      <c r="ER52" s="57"/>
      <c r="ES52" s="56"/>
      <c r="ET52" s="57"/>
      <c r="EU52" s="56"/>
      <c r="EV52" s="65"/>
      <c r="EW52" s="59" t="str">
        <f t="shared" si="122"/>
        <v/>
      </c>
      <c r="EX52" s="39" t="str">
        <f t="shared" si="23"/>
        <v/>
      </c>
      <c r="EY52" s="56"/>
      <c r="EZ52" s="57"/>
      <c r="FA52" s="56"/>
      <c r="FB52" s="57"/>
      <c r="FC52" s="56"/>
      <c r="FD52" s="65"/>
      <c r="FE52" s="59" t="str">
        <f t="shared" si="40"/>
        <v/>
      </c>
      <c r="FF52" s="39" t="str">
        <f t="shared" si="24"/>
        <v/>
      </c>
      <c r="FG52" s="56"/>
      <c r="FH52" s="57"/>
      <c r="FI52" s="56"/>
      <c r="FJ52" s="57"/>
      <c r="FK52" s="56"/>
      <c r="FL52" s="65"/>
      <c r="FM52" s="59" t="str">
        <f t="shared" si="25"/>
        <v/>
      </c>
      <c r="FN52" s="39" t="str">
        <f t="shared" si="26"/>
        <v/>
      </c>
      <c r="FO52" s="56"/>
      <c r="FP52" s="57"/>
      <c r="FQ52" s="56"/>
      <c r="FR52" s="57"/>
      <c r="FS52" s="56"/>
      <c r="FT52" s="65"/>
      <c r="FU52" s="59" t="str">
        <f t="shared" si="27"/>
        <v/>
      </c>
      <c r="FV52" s="39" t="str">
        <f t="shared" si="28"/>
        <v/>
      </c>
      <c r="FW52" s="56"/>
      <c r="FX52" s="57"/>
      <c r="FY52" s="56"/>
      <c r="FZ52" s="57"/>
      <c r="GA52" s="56"/>
      <c r="GB52" s="65"/>
      <c r="GC52" s="59" t="str">
        <f t="shared" si="29"/>
        <v/>
      </c>
      <c r="GD52" s="39" t="str">
        <f t="shared" si="30"/>
        <v/>
      </c>
      <c r="GE52" s="56"/>
      <c r="GF52" s="57"/>
      <c r="GG52" s="56"/>
      <c r="GH52" s="57"/>
      <c r="GI52" s="56"/>
      <c r="GJ52" s="65"/>
      <c r="GK52" s="59" t="str">
        <f t="shared" si="31"/>
        <v/>
      </c>
      <c r="GL52" s="39" t="str">
        <f t="shared" si="32"/>
        <v/>
      </c>
      <c r="GM52" s="56"/>
      <c r="GN52" s="57"/>
      <c r="GO52" s="56"/>
      <c r="GP52" s="57"/>
      <c r="GQ52" s="56"/>
      <c r="GR52" s="65"/>
      <c r="GS52" s="59" t="str">
        <f t="shared" si="33"/>
        <v/>
      </c>
      <c r="GT52" s="39" t="str">
        <f t="shared" si="34"/>
        <v/>
      </c>
      <c r="GU52" s="60"/>
    </row>
    <row r="53">
      <c r="A53" s="21" t="b">
        <v>0</v>
      </c>
      <c r="B53" s="21" t="s">
        <v>119</v>
      </c>
      <c r="C53" s="53" t="s">
        <v>104</v>
      </c>
      <c r="D53" s="21">
        <v>267475.0</v>
      </c>
      <c r="E53" s="67"/>
      <c r="F53" s="21" t="s">
        <v>120</v>
      </c>
      <c r="G53" s="21"/>
      <c r="H53" s="21" t="s">
        <v>105</v>
      </c>
      <c r="I53" s="70"/>
      <c r="J53" s="56">
        <v>550.0</v>
      </c>
      <c r="K53" s="57"/>
      <c r="L53" s="56">
        <v>0.0</v>
      </c>
      <c r="M53" s="57"/>
      <c r="N53" s="56">
        <v>0.0</v>
      </c>
      <c r="O53" s="57"/>
      <c r="P53" s="59"/>
      <c r="Q53" s="39">
        <f t="shared" si="1"/>
        <v>-550</v>
      </c>
      <c r="R53" s="56">
        <v>1038.0</v>
      </c>
      <c r="S53" s="57"/>
      <c r="T53" s="56">
        <v>0.0</v>
      </c>
      <c r="U53" s="57"/>
      <c r="V53" s="56">
        <v>0.0</v>
      </c>
      <c r="W53" s="65"/>
      <c r="X53" s="59"/>
      <c r="Y53" s="39">
        <f t="shared" si="2"/>
        <v>-1038</v>
      </c>
      <c r="Z53" s="56">
        <v>1038.0</v>
      </c>
      <c r="AA53" s="57"/>
      <c r="AB53" s="56">
        <v>0.0</v>
      </c>
      <c r="AC53" s="57"/>
      <c r="AD53" s="56">
        <v>0.0</v>
      </c>
      <c r="AE53" s="65"/>
      <c r="AF53" s="59"/>
      <c r="AG53" s="39">
        <f t="shared" si="3"/>
        <v>-1038</v>
      </c>
      <c r="AH53" s="56">
        <v>1038.0</v>
      </c>
      <c r="AI53" s="57"/>
      <c r="AJ53" s="56">
        <v>0.0</v>
      </c>
      <c r="AK53" s="57"/>
      <c r="AL53" s="56">
        <v>0.0</v>
      </c>
      <c r="AM53" s="57">
        <v>0.0</v>
      </c>
      <c r="AN53" s="59"/>
      <c r="AO53" s="39">
        <f t="shared" si="4"/>
        <v>-1038</v>
      </c>
      <c r="AP53" s="56">
        <v>1138.0</v>
      </c>
      <c r="AQ53" s="57"/>
      <c r="AR53" s="56">
        <v>0.0</v>
      </c>
      <c r="AS53" s="57"/>
      <c r="AT53" s="56">
        <v>0.0</v>
      </c>
      <c r="AU53" s="57">
        <v>0.0</v>
      </c>
      <c r="AV53" s="59"/>
      <c r="AW53" s="39">
        <f t="shared" si="5"/>
        <v>-1138</v>
      </c>
      <c r="AX53" s="56">
        <v>1138.0</v>
      </c>
      <c r="AY53" s="57"/>
      <c r="AZ53" s="56">
        <v>0.0</v>
      </c>
      <c r="BA53" s="57"/>
      <c r="BB53" s="56">
        <v>0.0</v>
      </c>
      <c r="BC53" s="57">
        <v>0.0</v>
      </c>
      <c r="BD53" s="59">
        <f t="shared" si="114"/>
        <v>56.9</v>
      </c>
      <c r="BE53" s="39">
        <f t="shared" si="6"/>
        <v>-1194.9</v>
      </c>
      <c r="BF53" s="56"/>
      <c r="BG53" s="57"/>
      <c r="BH53" s="56"/>
      <c r="BI53" s="57"/>
      <c r="BJ53" s="56"/>
      <c r="BK53" s="65"/>
      <c r="BL53" s="59" t="str">
        <f t="shared" si="115"/>
        <v/>
      </c>
      <c r="BM53" s="39" t="str">
        <f t="shared" si="7"/>
        <v/>
      </c>
      <c r="BN53" s="56"/>
      <c r="BO53" s="57"/>
      <c r="BP53" s="56"/>
      <c r="BQ53" s="57"/>
      <c r="BR53" s="56"/>
      <c r="BS53" s="65"/>
      <c r="BT53" s="59" t="str">
        <f t="shared" si="123"/>
        <v/>
      </c>
      <c r="BU53" s="39" t="str">
        <f t="shared" si="8"/>
        <v/>
      </c>
      <c r="BV53" s="56"/>
      <c r="BW53" s="57"/>
      <c r="BX53" s="56">
        <f>402-402</f>
        <v>0</v>
      </c>
      <c r="BY53" s="57"/>
      <c r="BZ53" s="56"/>
      <c r="CA53" s="65"/>
      <c r="CB53" s="59">
        <v>0.0</v>
      </c>
      <c r="CC53" s="39">
        <f t="shared" si="10"/>
        <v>0</v>
      </c>
      <c r="CD53" s="56"/>
      <c r="CE53" s="57"/>
      <c r="CF53" s="56"/>
      <c r="CG53" s="57"/>
      <c r="CH53" s="56"/>
      <c r="CI53" s="65"/>
      <c r="CJ53" s="59" t="str">
        <f t="shared" ref="CJ53:CJ54" si="126">IF(CD53="", "", IF(CD53&lt;1220, CD53*0.05, 1220*0.05))</f>
        <v/>
      </c>
      <c r="CK53" s="39" t="str">
        <f t="shared" si="12"/>
        <v/>
      </c>
      <c r="CL53" s="56"/>
      <c r="CM53" s="57"/>
      <c r="CN53" s="56"/>
      <c r="CO53" s="57"/>
      <c r="CP53" s="56"/>
      <c r="CQ53" s="65"/>
      <c r="CR53" s="59" t="str">
        <f t="shared" si="117"/>
        <v/>
      </c>
      <c r="CS53" s="39" t="str">
        <f t="shared" si="14"/>
        <v/>
      </c>
      <c r="CT53" s="56"/>
      <c r="CU53" s="57"/>
      <c r="CV53" s="56"/>
      <c r="CW53" s="57"/>
      <c r="CX53" s="56"/>
      <c r="CY53" s="65"/>
      <c r="CZ53" s="59" t="str">
        <f t="shared" si="103"/>
        <v/>
      </c>
      <c r="DA53" s="39" t="str">
        <f t="shared" si="16"/>
        <v/>
      </c>
      <c r="DB53" s="64"/>
      <c r="DC53" s="56"/>
      <c r="DD53" s="57"/>
      <c r="DE53" s="56"/>
      <c r="DF53" s="57"/>
      <c r="DG53" s="56"/>
      <c r="DH53" s="65"/>
      <c r="DI53" s="59" t="str">
        <f t="shared" si="118"/>
        <v/>
      </c>
      <c r="DJ53" s="39" t="str">
        <f t="shared" si="18"/>
        <v/>
      </c>
      <c r="DK53" s="56"/>
      <c r="DL53" s="57"/>
      <c r="DM53" s="56"/>
      <c r="DN53" s="57"/>
      <c r="DO53" s="56"/>
      <c r="DP53" s="65"/>
      <c r="DQ53" s="59" t="str">
        <f t="shared" ref="DQ53:DQ54" si="127">IF(DK53="", "", IF(DK53&lt;1220, DK53*0.05, 1220*0.05))</f>
        <v/>
      </c>
      <c r="DR53" s="39" t="str">
        <f t="shared" si="19"/>
        <v/>
      </c>
      <c r="DS53" s="56"/>
      <c r="DT53" s="57"/>
      <c r="DU53" s="56"/>
      <c r="DV53" s="57"/>
      <c r="DW53" s="56"/>
      <c r="DX53" s="65"/>
      <c r="DY53" s="59" t="str">
        <f t="shared" ref="DY53:DY54" si="128">IF(DS53="", "", IF(DS53&lt;1220, DS53*0.05, 1220*0.05))</f>
        <v/>
      </c>
      <c r="DZ53" s="39" t="str">
        <f t="shared" si="20"/>
        <v/>
      </c>
      <c r="EA53" s="56"/>
      <c r="EB53" s="57"/>
      <c r="EC53" s="56"/>
      <c r="ED53" s="57"/>
      <c r="EE53" s="56"/>
      <c r="EF53" s="65"/>
      <c r="EG53" s="59" t="str">
        <f t="shared" si="121"/>
        <v/>
      </c>
      <c r="EH53" s="39" t="str">
        <f t="shared" si="21"/>
        <v/>
      </c>
      <c r="EI53" s="56"/>
      <c r="EJ53" s="57"/>
      <c r="EK53" s="56"/>
      <c r="EL53" s="57"/>
      <c r="EM53" s="56"/>
      <c r="EN53" s="65"/>
      <c r="EO53" s="59" t="str">
        <f t="shared" si="125"/>
        <v/>
      </c>
      <c r="EP53" s="39" t="str">
        <f t="shared" si="22"/>
        <v/>
      </c>
      <c r="EQ53" s="56"/>
      <c r="ER53" s="57"/>
      <c r="ES53" s="56"/>
      <c r="ET53" s="57"/>
      <c r="EU53" s="56"/>
      <c r="EV53" s="65"/>
      <c r="EW53" s="59" t="str">
        <f t="shared" si="122"/>
        <v/>
      </c>
      <c r="EX53" s="39" t="str">
        <f t="shared" si="23"/>
        <v/>
      </c>
      <c r="EY53" s="56"/>
      <c r="EZ53" s="57"/>
      <c r="FA53" s="56"/>
      <c r="FB53" s="57"/>
      <c r="FC53" s="56"/>
      <c r="FD53" s="65"/>
      <c r="FE53" s="59" t="str">
        <f t="shared" si="40"/>
        <v/>
      </c>
      <c r="FF53" s="39" t="str">
        <f t="shared" si="24"/>
        <v/>
      </c>
      <c r="FG53" s="56"/>
      <c r="FH53" s="57"/>
      <c r="FI53" s="56"/>
      <c r="FJ53" s="57"/>
      <c r="FK53" s="56"/>
      <c r="FL53" s="65"/>
      <c r="FM53" s="59" t="str">
        <f t="shared" si="25"/>
        <v/>
      </c>
      <c r="FN53" s="39" t="str">
        <f t="shared" si="26"/>
        <v/>
      </c>
      <c r="FO53" s="56"/>
      <c r="FP53" s="57"/>
      <c r="FQ53" s="56"/>
      <c r="FR53" s="57"/>
      <c r="FS53" s="56"/>
      <c r="FT53" s="65"/>
      <c r="FU53" s="59" t="str">
        <f t="shared" si="27"/>
        <v/>
      </c>
      <c r="FV53" s="39" t="str">
        <f t="shared" si="28"/>
        <v/>
      </c>
      <c r="FW53" s="56"/>
      <c r="FX53" s="57"/>
      <c r="FY53" s="56"/>
      <c r="FZ53" s="57"/>
      <c r="GA53" s="56"/>
      <c r="GB53" s="65"/>
      <c r="GC53" s="59" t="str">
        <f t="shared" si="29"/>
        <v/>
      </c>
      <c r="GD53" s="39" t="str">
        <f t="shared" si="30"/>
        <v/>
      </c>
      <c r="GE53" s="56"/>
      <c r="GF53" s="57"/>
      <c r="GG53" s="56"/>
      <c r="GH53" s="57"/>
      <c r="GI53" s="56"/>
      <c r="GJ53" s="65"/>
      <c r="GK53" s="59" t="str">
        <f t="shared" si="31"/>
        <v/>
      </c>
      <c r="GL53" s="39" t="str">
        <f t="shared" si="32"/>
        <v/>
      </c>
      <c r="GM53" s="56"/>
      <c r="GN53" s="57"/>
      <c r="GO53" s="56"/>
      <c r="GP53" s="57"/>
      <c r="GQ53" s="56"/>
      <c r="GR53" s="65"/>
      <c r="GS53" s="59" t="str">
        <f t="shared" si="33"/>
        <v/>
      </c>
      <c r="GT53" s="39" t="str">
        <f t="shared" si="34"/>
        <v/>
      </c>
      <c r="GU53" s="60"/>
    </row>
    <row r="54">
      <c r="A54" s="21"/>
      <c r="E54" s="54"/>
      <c r="I54" s="70"/>
      <c r="J54" s="69"/>
      <c r="K54" s="57"/>
      <c r="L54" s="56"/>
      <c r="M54" s="57"/>
      <c r="N54" s="56"/>
      <c r="O54" s="65"/>
      <c r="P54" s="59" t="str">
        <f>IF(J54="", "", IF(J54&lt;1185, J54*0.05, 1185*0.05))</f>
        <v/>
      </c>
      <c r="Q54" s="39" t="str">
        <f t="shared" si="1"/>
        <v/>
      </c>
      <c r="R54" s="56"/>
      <c r="S54" s="57"/>
      <c r="T54" s="56"/>
      <c r="U54" s="57"/>
      <c r="V54" s="56"/>
      <c r="W54" s="65"/>
      <c r="X54" s="59" t="str">
        <f>IF(R54="", "", IF(R54&lt;1185, R54*0.05, 1185*0.05))</f>
        <v/>
      </c>
      <c r="Y54" s="39" t="str">
        <f t="shared" si="2"/>
        <v/>
      </c>
      <c r="Z54" s="56"/>
      <c r="AA54" s="57"/>
      <c r="AB54" s="56"/>
      <c r="AC54" s="57"/>
      <c r="AD54" s="56"/>
      <c r="AE54" s="65"/>
      <c r="AF54" s="59" t="str">
        <f>IF(Z54="", "", IF(Z54&lt;1185, Z54*0.05, 1185*0.05))</f>
        <v/>
      </c>
      <c r="AG54" s="39" t="str">
        <f t="shared" si="3"/>
        <v/>
      </c>
      <c r="AH54" s="56"/>
      <c r="AI54" s="57"/>
      <c r="AJ54" s="56"/>
      <c r="AK54" s="57"/>
      <c r="AL54" s="56"/>
      <c r="AM54" s="65"/>
      <c r="AN54" s="59" t="str">
        <f>IF(AH54="", "", IF(AH54&lt;1185, AH54*0.05, 1185*0.05))</f>
        <v/>
      </c>
      <c r="AO54" s="39" t="str">
        <f t="shared" si="4"/>
        <v/>
      </c>
      <c r="AP54" s="56"/>
      <c r="AQ54" s="57"/>
      <c r="AR54" s="56"/>
      <c r="AS54" s="57"/>
      <c r="AT54" s="56"/>
      <c r="AU54" s="65"/>
      <c r="AV54" s="59" t="str">
        <f>IF(AP54="", "", IF(AP54&lt;1185, AP54*0.05, 1185*0.05))</f>
        <v/>
      </c>
      <c r="AW54" s="39" t="str">
        <f t="shared" si="5"/>
        <v/>
      </c>
      <c r="AX54" s="56"/>
      <c r="AY54" s="57"/>
      <c r="AZ54" s="56"/>
      <c r="BA54" s="57"/>
      <c r="BB54" s="56"/>
      <c r="BC54" s="65"/>
      <c r="BD54" s="59" t="str">
        <f t="shared" si="114"/>
        <v/>
      </c>
      <c r="BE54" s="39" t="str">
        <f t="shared" si="6"/>
        <v/>
      </c>
      <c r="BF54" s="56"/>
      <c r="BG54" s="57"/>
      <c r="BH54" s="56"/>
      <c r="BI54" s="57"/>
      <c r="BJ54" s="56"/>
      <c r="BK54" s="65"/>
      <c r="BL54" s="59" t="str">
        <f t="shared" si="115"/>
        <v/>
      </c>
      <c r="BM54" s="39" t="str">
        <f t="shared" si="7"/>
        <v/>
      </c>
      <c r="BN54" s="56"/>
      <c r="BO54" s="57"/>
      <c r="BP54" s="56"/>
      <c r="BQ54" s="57"/>
      <c r="BR54" s="56"/>
      <c r="BS54" s="65"/>
      <c r="BT54" s="59" t="str">
        <f t="shared" si="123"/>
        <v/>
      </c>
      <c r="BU54" s="39" t="str">
        <f t="shared" si="8"/>
        <v/>
      </c>
      <c r="BV54" s="56"/>
      <c r="BW54" s="57"/>
      <c r="BX54" s="56"/>
      <c r="BY54" s="57"/>
      <c r="BZ54" s="56"/>
      <c r="CA54" s="65"/>
      <c r="CB54" s="59" t="str">
        <f>IF(BV54="", "", IF(BV54&lt;1220, BV54*0.05, 1220*0.05))</f>
        <v/>
      </c>
      <c r="CC54" s="39" t="str">
        <f t="shared" si="10"/>
        <v/>
      </c>
      <c r="CD54" s="56"/>
      <c r="CE54" s="57"/>
      <c r="CF54" s="56"/>
      <c r="CG54" s="57"/>
      <c r="CH54" s="56"/>
      <c r="CI54" s="65"/>
      <c r="CJ54" s="59" t="str">
        <f t="shared" si="126"/>
        <v/>
      </c>
      <c r="CK54" s="39" t="str">
        <f t="shared" si="12"/>
        <v/>
      </c>
      <c r="CL54" s="56"/>
      <c r="CM54" s="57"/>
      <c r="CN54" s="56"/>
      <c r="CO54" s="57"/>
      <c r="CP54" s="56"/>
      <c r="CQ54" s="65"/>
      <c r="CR54" s="59" t="str">
        <f t="shared" si="117"/>
        <v/>
      </c>
      <c r="CS54" s="39" t="str">
        <f t="shared" si="14"/>
        <v/>
      </c>
      <c r="CT54" s="56"/>
      <c r="CU54" s="57"/>
      <c r="CV54" s="56"/>
      <c r="CW54" s="57"/>
      <c r="CX54" s="56"/>
      <c r="CY54" s="65"/>
      <c r="CZ54" s="59" t="str">
        <f t="shared" si="103"/>
        <v/>
      </c>
      <c r="DA54" s="39" t="str">
        <f t="shared" si="16"/>
        <v/>
      </c>
      <c r="DB54" s="64"/>
      <c r="DC54" s="69"/>
      <c r="DD54" s="57"/>
      <c r="DE54" s="56"/>
      <c r="DF54" s="57"/>
      <c r="DG54" s="56"/>
      <c r="DH54" s="65"/>
      <c r="DI54" s="59" t="str">
        <f t="shared" si="118"/>
        <v/>
      </c>
      <c r="DJ54" s="39" t="str">
        <f t="shared" si="18"/>
        <v/>
      </c>
      <c r="DK54" s="56"/>
      <c r="DL54" s="57"/>
      <c r="DM54" s="56"/>
      <c r="DN54" s="57"/>
      <c r="DO54" s="56"/>
      <c r="DP54" s="65"/>
      <c r="DQ54" s="59" t="str">
        <f t="shared" si="127"/>
        <v/>
      </c>
      <c r="DR54" s="39" t="str">
        <f t="shared" si="19"/>
        <v/>
      </c>
      <c r="DS54" s="56"/>
      <c r="DT54" s="57"/>
      <c r="DU54" s="56"/>
      <c r="DV54" s="57"/>
      <c r="DW54" s="56"/>
      <c r="DX54" s="65"/>
      <c r="DY54" s="59" t="str">
        <f t="shared" si="128"/>
        <v/>
      </c>
      <c r="DZ54" s="39" t="str">
        <f t="shared" si="20"/>
        <v/>
      </c>
      <c r="EA54" s="56"/>
      <c r="EB54" s="57"/>
      <c r="EC54" s="56"/>
      <c r="ED54" s="57"/>
      <c r="EE54" s="56"/>
      <c r="EF54" s="65"/>
      <c r="EG54" s="59" t="str">
        <f t="shared" si="121"/>
        <v/>
      </c>
      <c r="EH54" s="39" t="str">
        <f t="shared" si="21"/>
        <v/>
      </c>
      <c r="EI54" s="56"/>
      <c r="EJ54" s="57"/>
      <c r="EK54" s="56"/>
      <c r="EL54" s="57"/>
      <c r="EM54" s="56"/>
      <c r="EN54" s="65"/>
      <c r="EO54" s="59" t="str">
        <f t="shared" si="125"/>
        <v/>
      </c>
      <c r="EP54" s="39" t="str">
        <f t="shared" si="22"/>
        <v/>
      </c>
      <c r="EQ54" s="56"/>
      <c r="ER54" s="57"/>
      <c r="ES54" s="56"/>
      <c r="ET54" s="57"/>
      <c r="EU54" s="56"/>
      <c r="EV54" s="65"/>
      <c r="EW54" s="59" t="str">
        <f t="shared" si="122"/>
        <v/>
      </c>
      <c r="EX54" s="39" t="str">
        <f t="shared" si="23"/>
        <v/>
      </c>
      <c r="EY54" s="56"/>
      <c r="EZ54" s="57"/>
      <c r="FA54" s="56"/>
      <c r="FB54" s="57"/>
      <c r="FC54" s="56"/>
      <c r="FD54" s="65"/>
      <c r="FE54" s="59" t="str">
        <f t="shared" si="40"/>
        <v/>
      </c>
      <c r="FF54" s="39" t="str">
        <f t="shared" si="24"/>
        <v/>
      </c>
      <c r="FG54" s="56"/>
      <c r="FH54" s="57"/>
      <c r="FI54" s="56"/>
      <c r="FJ54" s="57"/>
      <c r="FK54" s="56"/>
      <c r="FL54" s="65"/>
      <c r="FM54" s="59" t="str">
        <f t="shared" si="25"/>
        <v/>
      </c>
      <c r="FN54" s="39" t="str">
        <f t="shared" si="26"/>
        <v/>
      </c>
      <c r="FO54" s="56"/>
      <c r="FP54" s="57"/>
      <c r="FQ54" s="56"/>
      <c r="FR54" s="57"/>
      <c r="FS54" s="56"/>
      <c r="FT54" s="65"/>
      <c r="FU54" s="59" t="str">
        <f t="shared" si="27"/>
        <v/>
      </c>
      <c r="FV54" s="39" t="str">
        <f t="shared" si="28"/>
        <v/>
      </c>
      <c r="FW54" s="56"/>
      <c r="FX54" s="57"/>
      <c r="FY54" s="56"/>
      <c r="FZ54" s="57"/>
      <c r="GA54" s="56"/>
      <c r="GB54" s="65"/>
      <c r="GC54" s="59" t="str">
        <f t="shared" si="29"/>
        <v/>
      </c>
      <c r="GD54" s="39" t="str">
        <f t="shared" si="30"/>
        <v/>
      </c>
      <c r="GE54" s="56"/>
      <c r="GF54" s="57"/>
      <c r="GG54" s="56"/>
      <c r="GH54" s="57"/>
      <c r="GI54" s="56"/>
      <c r="GJ54" s="65"/>
      <c r="GK54" s="59" t="str">
        <f t="shared" si="31"/>
        <v/>
      </c>
      <c r="GL54" s="39" t="str">
        <f t="shared" si="32"/>
        <v/>
      </c>
      <c r="GM54" s="56"/>
      <c r="GN54" s="57"/>
      <c r="GO54" s="56"/>
      <c r="GP54" s="57"/>
      <c r="GQ54" s="56"/>
      <c r="GR54" s="65"/>
      <c r="GS54" s="59" t="str">
        <f t="shared" si="33"/>
        <v/>
      </c>
      <c r="GT54" s="39" t="str">
        <f t="shared" si="34"/>
        <v/>
      </c>
      <c r="GU54" s="60"/>
    </row>
  </sheetData>
  <mergeCells count="53">
    <mergeCell ref="EY2:FE2"/>
    <mergeCell ref="FG2:FM2"/>
    <mergeCell ref="A26:B26"/>
    <mergeCell ref="A40:B40"/>
    <mergeCell ref="CT2:CZ2"/>
    <mergeCell ref="DC2:DI2"/>
    <mergeCell ref="DK2:DQ2"/>
    <mergeCell ref="DS2:DY2"/>
    <mergeCell ref="EA2:EG2"/>
    <mergeCell ref="EI2:EO2"/>
    <mergeCell ref="EQ2:EW2"/>
    <mergeCell ref="FQ1:FU1"/>
    <mergeCell ref="FY1:GC1"/>
    <mergeCell ref="GG1:GK1"/>
    <mergeCell ref="GO1:GS1"/>
    <mergeCell ref="FO2:FU2"/>
    <mergeCell ref="FW2:GC2"/>
    <mergeCell ref="GE2:GK2"/>
    <mergeCell ref="GM2:GS2"/>
    <mergeCell ref="DM1:DQ1"/>
    <mergeCell ref="DU1:DY1"/>
    <mergeCell ref="EC1:EG1"/>
    <mergeCell ref="EK1:EO1"/>
    <mergeCell ref="ES1:EW1"/>
    <mergeCell ref="FA1:FE1"/>
    <mergeCell ref="FI1:FM1"/>
    <mergeCell ref="L1:P1"/>
    <mergeCell ref="T1:X1"/>
    <mergeCell ref="AB1:AF1"/>
    <mergeCell ref="AJ1:AN1"/>
    <mergeCell ref="AR1:AV1"/>
    <mergeCell ref="AZ1:BD1"/>
    <mergeCell ref="BH1:BL1"/>
    <mergeCell ref="BN2:BT2"/>
    <mergeCell ref="BV2:CB2"/>
    <mergeCell ref="CD2:CJ2"/>
    <mergeCell ref="CL2:CR2"/>
    <mergeCell ref="BP1:BT1"/>
    <mergeCell ref="BX1:CB1"/>
    <mergeCell ref="CF1:CJ1"/>
    <mergeCell ref="CN1:CR1"/>
    <mergeCell ref="CV1:CZ1"/>
    <mergeCell ref="DB1:DB3"/>
    <mergeCell ref="DE1:DI1"/>
    <mergeCell ref="C2:I2"/>
    <mergeCell ref="A4:B4"/>
    <mergeCell ref="J2:P2"/>
    <mergeCell ref="R2:X2"/>
    <mergeCell ref="Z2:AF2"/>
    <mergeCell ref="AH2:AN2"/>
    <mergeCell ref="AP2:AV2"/>
    <mergeCell ref="AX2:BD2"/>
    <mergeCell ref="BF2:BL2"/>
  </mergeCells>
  <conditionalFormatting sqref="A4:GU54">
    <cfRule type="expression" dxfId="0" priority="1">
      <formula>$A4=true</formula>
    </cfRule>
  </conditionalFormatting>
  <dataValidations>
    <dataValidation type="list" allowBlank="1" showErrorMessage="1" sqref="C5:C25 C27:C38 C41:C53">
      <formula1>'🔑 Key'!$K$4:$K$9</formula1>
    </dataValidation>
    <dataValidation type="list" allowBlank="1" showErrorMessage="1" sqref="H5:H25 H27:H38 H41:H53">
      <formula1>'🔑 Key'!$F$4:$F$9</formula1>
    </dataValidation>
    <dataValidation type="list" allowBlank="1" showErrorMessage="1" sqref="G5:G21 G27:G38 G41:G50 G52:G53">
      <formula1>'🔑 Key'!$M$4:$M$11</formula1>
    </dataValidation>
    <dataValidation type="list" allowBlank="1" showErrorMessage="1" sqref="I5:I25 I27:I38 I41:I53">
      <formula1>'🔑 Key'!$D$4:$D$9</formula1>
    </dataValidation>
    <dataValidation type="list" allowBlank="1" showErrorMessage="1" sqref="F5:F25 F27:F38 F41:F53">
      <formula1>'🔑 Key'!$B$4:$B$27</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B6B9"/>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outlineLevelCol="1" outlineLevelRow="1"/>
  <cols>
    <col customWidth="1" min="1" max="1" width="4.0"/>
    <col customWidth="1" min="2" max="2" width="21.13"/>
    <col customWidth="1" min="3" max="3" width="11.88"/>
    <col customWidth="1" min="4" max="4" width="8.0"/>
    <col customWidth="1" hidden="1" min="5" max="5" width="7.25"/>
    <col customWidth="1" min="6" max="6" width="20.13"/>
    <col customWidth="1" hidden="1" min="7" max="7" width="10.75"/>
    <col customWidth="1" min="8" max="8" width="18.75"/>
    <col customWidth="1" min="9" max="9" width="10.5"/>
    <col customWidth="1" min="10" max="14" width="7.25" outlineLevel="1"/>
    <col customWidth="1" min="15" max="15" width="5.25" outlineLevel="1"/>
    <col customWidth="1" min="16" max="16" width="4.63" outlineLevel="1"/>
    <col customWidth="1" min="17" max="22" width="7.25" outlineLevel="1"/>
    <col customWidth="1" min="23" max="23" width="5.25" outlineLevel="1"/>
    <col customWidth="1" min="24" max="24" width="4.63" outlineLevel="1"/>
    <col customWidth="1" min="25" max="30" width="7.25" outlineLevel="1"/>
    <col customWidth="1" min="31" max="31" width="5.25" outlineLevel="1"/>
    <col customWidth="1" min="32" max="32" width="4.63" outlineLevel="1"/>
    <col customWidth="1" min="33" max="38" width="7.25" outlineLevel="1"/>
    <col customWidth="1" min="39" max="39" width="5.25" outlineLevel="1"/>
    <col customWidth="1" min="40" max="40" width="4.63" outlineLevel="1"/>
    <col customWidth="1" min="41" max="46" width="7.25" outlineLevel="1"/>
    <col customWidth="1" min="47" max="47" width="5.25" outlineLevel="1"/>
    <col customWidth="1" min="48" max="48" width="4.63" outlineLevel="1"/>
    <col customWidth="1" min="49" max="54" width="7.25" outlineLevel="1"/>
    <col customWidth="1" min="55" max="55" width="5.75" outlineLevel="1"/>
    <col customWidth="1" min="56" max="56" width="4.63" outlineLevel="1"/>
    <col customWidth="1" min="57" max="62" width="7.25" outlineLevel="1"/>
    <col customWidth="1" min="63" max="63" width="5.75" outlineLevel="1"/>
    <col customWidth="1" min="64" max="64" width="4.63" outlineLevel="1"/>
    <col customWidth="1" min="65" max="70" width="7.25" outlineLevel="1"/>
    <col customWidth="1" min="71" max="71" width="5.75" outlineLevel="1"/>
    <col customWidth="1" min="72" max="72" width="4.63" outlineLevel="1"/>
    <col customWidth="1" min="73" max="78" width="7.25" outlineLevel="1"/>
    <col customWidth="1" min="79" max="79" width="5.25" outlineLevel="1"/>
    <col customWidth="1" min="80" max="80" width="4.63" outlineLevel="1"/>
    <col customWidth="1" min="81" max="86" width="7.25" outlineLevel="1"/>
    <col customWidth="1" min="87" max="87" width="5.25" outlineLevel="1"/>
    <col customWidth="1" min="88" max="88" width="4.63" outlineLevel="1"/>
    <col customWidth="1" min="89" max="94" width="7.25" outlineLevel="1"/>
    <col customWidth="1" min="95" max="95" width="5.25" outlineLevel="1"/>
    <col customWidth="1" min="96" max="96" width="4.63" outlineLevel="1"/>
    <col customWidth="1" min="97" max="102" width="7.25" outlineLevel="1"/>
    <col customWidth="1" min="103" max="103" width="5.75" outlineLevel="1"/>
    <col customWidth="1" min="104" max="104" width="4.63" outlineLevel="1"/>
    <col customWidth="1" min="105" max="106" width="7.25" outlineLevel="1"/>
    <col customWidth="1" min="107" max="112" width="7.25"/>
    <col customWidth="1" min="113" max="113" width="5.25"/>
    <col customWidth="1" min="114" max="114" width="4.63"/>
    <col customWidth="1" min="115" max="120" width="7.25"/>
    <col customWidth="1" min="121" max="121" width="5.25"/>
    <col customWidth="1" min="122" max="122" width="4.63"/>
    <col customWidth="1" min="123" max="128" width="7.25"/>
    <col customWidth="1" min="129" max="129" width="5.25"/>
    <col customWidth="1" min="130" max="130" width="4.63"/>
    <col customWidth="1" min="131" max="136" width="7.25"/>
    <col customWidth="1" min="137" max="137" width="5.25"/>
    <col customWidth="1" min="138" max="138" width="4.63"/>
    <col customWidth="1" min="139" max="144" width="7.25"/>
    <col customWidth="1" min="145" max="145" width="5.25"/>
    <col customWidth="1" min="146" max="146" width="4.63"/>
    <col customWidth="1" min="147" max="152" width="7.25"/>
    <col customWidth="1" min="153" max="153" width="5.75"/>
    <col customWidth="1" min="154" max="154" width="4.63"/>
    <col customWidth="1" min="155" max="160" width="7.25"/>
    <col customWidth="1" min="161" max="161" width="5.75"/>
    <col customWidth="1" min="162" max="162" width="4.63"/>
    <col customWidth="1" min="163" max="168" width="7.25"/>
    <col customWidth="1" min="169" max="169" width="5.75"/>
    <col customWidth="1" min="170" max="170" width="4.63"/>
    <col customWidth="1" min="171" max="176" width="7.25"/>
    <col customWidth="1" min="177" max="177" width="5.25"/>
    <col customWidth="1" min="178" max="178" width="4.63"/>
    <col customWidth="1" min="179" max="184" width="7.25"/>
    <col customWidth="1" min="185" max="185" width="5.25"/>
    <col customWidth="1" min="186" max="186" width="4.63"/>
    <col customWidth="1" min="187" max="192" width="7.25"/>
    <col customWidth="1" min="193" max="193" width="5.25"/>
    <col customWidth="1" min="194" max="194" width="4.63"/>
    <col customWidth="1" min="195" max="200" width="7.25"/>
    <col customWidth="1" min="201" max="201" width="5.75"/>
    <col customWidth="1" min="202" max="202" width="4.63"/>
    <col customWidth="1" min="203" max="203" width="7.25"/>
  </cols>
  <sheetData>
    <row r="1">
      <c r="A1" s="96"/>
      <c r="B1" s="97"/>
      <c r="C1" s="97"/>
      <c r="D1" s="97"/>
      <c r="E1" s="98"/>
      <c r="F1" s="97"/>
      <c r="G1" s="97"/>
      <c r="H1" s="97"/>
      <c r="I1" s="99"/>
      <c r="J1" s="97"/>
      <c r="K1" s="97"/>
      <c r="L1" s="97"/>
      <c r="M1" s="100" t="s">
        <v>32</v>
      </c>
      <c r="Q1" s="38"/>
      <c r="R1" s="97"/>
      <c r="S1" s="97"/>
      <c r="T1" s="97"/>
      <c r="U1" s="100" t="s">
        <v>32</v>
      </c>
      <c r="Y1" s="38">
        <f>Q2+Y2</f>
        <v>10510</v>
      </c>
      <c r="Z1" s="97"/>
      <c r="AA1" s="97"/>
      <c r="AB1" s="97"/>
      <c r="AC1" s="100" t="s">
        <v>32</v>
      </c>
      <c r="AG1" s="38">
        <f>Y1+AG2</f>
        <v>16435</v>
      </c>
      <c r="AH1" s="97"/>
      <c r="AI1" s="97"/>
      <c r="AJ1" s="97"/>
      <c r="AK1" s="31" t="s">
        <v>32</v>
      </c>
      <c r="AO1" s="38">
        <f>AG1+AO2</f>
        <v>21728</v>
      </c>
      <c r="AP1" s="97"/>
      <c r="AQ1" s="97"/>
      <c r="AR1" s="97"/>
      <c r="AS1" s="100" t="s">
        <v>32</v>
      </c>
      <c r="AW1" s="38">
        <f>AO1+AW2</f>
        <v>27299.15</v>
      </c>
      <c r="AX1" s="97"/>
      <c r="AY1" s="97"/>
      <c r="AZ1" s="97"/>
      <c r="BA1" s="31" t="s">
        <v>32</v>
      </c>
      <c r="BE1" s="38">
        <f>AW1+BE2</f>
        <v>34102.98</v>
      </c>
      <c r="BF1" s="97"/>
      <c r="BG1" s="97"/>
      <c r="BH1" s="97"/>
      <c r="BI1" s="100" t="s">
        <v>32</v>
      </c>
      <c r="BM1" s="38">
        <f>BE1+BM2</f>
        <v>42364.78</v>
      </c>
      <c r="BN1" s="97"/>
      <c r="BO1" s="97"/>
      <c r="BP1" s="97"/>
      <c r="BQ1" s="31" t="s">
        <v>32</v>
      </c>
      <c r="BU1" s="38">
        <f>BM1+BU2</f>
        <v>55852.7</v>
      </c>
      <c r="BV1" s="97"/>
      <c r="BW1" s="97"/>
      <c r="BX1" s="97"/>
      <c r="BY1" s="31" t="s">
        <v>32</v>
      </c>
      <c r="CC1" s="38">
        <f>BU1+CC2</f>
        <v>70625.39</v>
      </c>
      <c r="CD1" s="97"/>
      <c r="CE1" s="97"/>
      <c r="CF1" s="97"/>
      <c r="CG1" s="31" t="s">
        <v>32</v>
      </c>
      <c r="CK1" s="38">
        <f>CC1+CK2</f>
        <v>88579.6</v>
      </c>
      <c r="CL1" s="97"/>
      <c r="CM1" s="97"/>
      <c r="CN1" s="97"/>
      <c r="CO1" s="100" t="s">
        <v>32</v>
      </c>
      <c r="CS1" s="38">
        <f>CK1+CS2</f>
        <v>107210.65</v>
      </c>
      <c r="CT1" s="97"/>
      <c r="CU1" s="97"/>
      <c r="CV1" s="97"/>
      <c r="CW1" s="100" t="s">
        <v>32</v>
      </c>
      <c r="DA1" s="38">
        <f>CS1+DA2</f>
        <v>125845.19</v>
      </c>
      <c r="DB1" s="101" t="s">
        <v>33</v>
      </c>
      <c r="DC1" s="97"/>
      <c r="DD1" s="97"/>
      <c r="DE1" s="97"/>
      <c r="DF1" s="100" t="s">
        <v>32</v>
      </c>
      <c r="DK1" s="38"/>
      <c r="DL1" s="97"/>
      <c r="DM1" s="97"/>
      <c r="DN1" s="97"/>
      <c r="DO1" s="100" t="s">
        <v>32</v>
      </c>
      <c r="DS1" s="38">
        <f>DK2+DS2</f>
        <v>45305.88</v>
      </c>
      <c r="DT1" s="97"/>
      <c r="DU1" s="97"/>
      <c r="DV1" s="97"/>
      <c r="DW1" s="100" t="s">
        <v>32</v>
      </c>
      <c r="EA1" s="38">
        <f>DS1+EA2</f>
        <v>48135.88</v>
      </c>
      <c r="EB1" s="97"/>
      <c r="EC1" s="97"/>
      <c r="ED1" s="97"/>
      <c r="EE1" s="100" t="s">
        <v>32</v>
      </c>
      <c r="EI1" s="38">
        <f>EA1+EI2</f>
        <v>68821.99</v>
      </c>
      <c r="EJ1" s="97"/>
      <c r="EK1" s="97"/>
      <c r="EL1" s="97"/>
      <c r="EM1" s="100" t="s">
        <v>32</v>
      </c>
      <c r="EQ1" s="38">
        <f>EI1+EQ2</f>
        <v>97397.42</v>
      </c>
      <c r="ER1" s="97"/>
      <c r="ES1" s="97"/>
      <c r="ET1" s="97"/>
      <c r="EU1" s="100" t="s">
        <v>32</v>
      </c>
      <c r="EY1" s="38">
        <f>EQ1+EY2</f>
        <v>115235.7</v>
      </c>
      <c r="EZ1" s="97"/>
      <c r="FA1" s="97"/>
      <c r="FB1" s="97"/>
      <c r="FC1" s="31" t="s">
        <v>32</v>
      </c>
      <c r="FG1" s="38">
        <f>EY1+FG2</f>
        <v>115235.7</v>
      </c>
      <c r="FH1" s="97"/>
      <c r="FI1" s="97"/>
      <c r="FJ1" s="97"/>
      <c r="FK1" s="31" t="s">
        <v>32</v>
      </c>
      <c r="FO1" s="38">
        <f>FG1+FO2</f>
        <v>115235.7</v>
      </c>
      <c r="FP1" s="97"/>
      <c r="FQ1" s="97"/>
      <c r="FR1" s="97"/>
      <c r="FS1" s="31" t="s">
        <v>32</v>
      </c>
      <c r="FW1" s="38">
        <f>FO1+FW2</f>
        <v>115235.7</v>
      </c>
      <c r="FX1" s="97"/>
      <c r="FY1" s="97"/>
      <c r="FZ1" s="97"/>
      <c r="GA1" s="31" t="s">
        <v>32</v>
      </c>
      <c r="GE1" s="38">
        <f>FW1+GE2</f>
        <v>115235.7</v>
      </c>
      <c r="GF1" s="97"/>
      <c r="GG1" s="97"/>
      <c r="GH1" s="97"/>
      <c r="GI1" s="31" t="s">
        <v>32</v>
      </c>
      <c r="GM1" s="38">
        <f>GE1+GM2</f>
        <v>115235.7</v>
      </c>
      <c r="GN1" s="97"/>
      <c r="GO1" s="97"/>
      <c r="GP1" s="97"/>
      <c r="GQ1" s="31" t="s">
        <v>32</v>
      </c>
      <c r="GU1" s="38">
        <f>GM1+GU2</f>
        <v>115235.7</v>
      </c>
    </row>
    <row r="2">
      <c r="A2" s="102"/>
      <c r="B2" s="35"/>
      <c r="C2" s="35" t="s">
        <v>34</v>
      </c>
      <c r="I2" s="36"/>
      <c r="J2" s="103">
        <v>45292.0</v>
      </c>
      <c r="Q2" s="38">
        <f>sum(Q5:Q54)</f>
        <v>5255</v>
      </c>
      <c r="R2" s="103">
        <v>45323.0</v>
      </c>
      <c r="Y2" s="38">
        <f>sum(Y5:Y54)</f>
        <v>5255</v>
      </c>
      <c r="Z2" s="103">
        <v>45352.0</v>
      </c>
      <c r="AG2" s="38">
        <f>sum(AG5:AG54)</f>
        <v>5925</v>
      </c>
      <c r="AH2" s="103">
        <v>45383.0</v>
      </c>
      <c r="AO2" s="39">
        <f>sum(AO5:AO54)</f>
        <v>5293</v>
      </c>
      <c r="AP2" s="103">
        <v>45413.0</v>
      </c>
      <c r="AW2" s="39">
        <f>sum(AW5:AW54)</f>
        <v>5571.15</v>
      </c>
      <c r="AX2" s="103">
        <v>45444.0</v>
      </c>
      <c r="BE2" s="39">
        <f>sum(BE5:BE54)</f>
        <v>6803.83</v>
      </c>
      <c r="BF2" s="103">
        <v>45474.0</v>
      </c>
      <c r="BM2" s="39">
        <f>sum(BM5:BM54)</f>
        <v>8261.8</v>
      </c>
      <c r="BN2" s="103">
        <v>45505.0</v>
      </c>
      <c r="BU2" s="39">
        <f>sum(BU5:BU54)</f>
        <v>13487.92</v>
      </c>
      <c r="BV2" s="103">
        <v>45536.0</v>
      </c>
      <c r="CC2" s="39">
        <f>sum(CC5:CC54)</f>
        <v>14772.69</v>
      </c>
      <c r="CD2" s="103">
        <v>45566.0</v>
      </c>
      <c r="CK2" s="39">
        <f>sum(CK5:CK54)</f>
        <v>17954.21</v>
      </c>
      <c r="CL2" s="103">
        <v>45597.0</v>
      </c>
      <c r="CS2" s="39">
        <f>sum(CS5:CS54)</f>
        <v>18631.05</v>
      </c>
      <c r="CT2" s="103">
        <v>45627.0</v>
      </c>
      <c r="DA2" s="39">
        <f>sum(DA5:DA54)</f>
        <v>18634.54</v>
      </c>
      <c r="DC2" s="103">
        <v>45658.0</v>
      </c>
      <c r="DK2" s="38">
        <f>sum(DK5:DK54)</f>
        <v>23006.12</v>
      </c>
      <c r="DL2" s="103">
        <v>45689.0</v>
      </c>
      <c r="DS2" s="38">
        <f>sum(DS5:DS54)</f>
        <v>22299.76</v>
      </c>
      <c r="DT2" s="103">
        <v>45717.0</v>
      </c>
      <c r="EA2" s="38">
        <f>sum(EA5:EA54)</f>
        <v>2830</v>
      </c>
      <c r="EB2" s="103">
        <v>45748.0</v>
      </c>
      <c r="EI2" s="39">
        <f>sum(EI5:EI54)</f>
        <v>20686.11</v>
      </c>
      <c r="EJ2" s="103">
        <v>45778.0</v>
      </c>
      <c r="EQ2" s="39">
        <f>sum(EQ5:EQ54)</f>
        <v>28575.43</v>
      </c>
      <c r="ER2" s="103">
        <v>45809.0</v>
      </c>
      <c r="EY2" s="39">
        <f>sum(EY5:EY54)</f>
        <v>17838.28</v>
      </c>
      <c r="EZ2" s="103">
        <v>45839.0</v>
      </c>
      <c r="FG2" s="39">
        <f>sum(FG5:FG54)</f>
        <v>0</v>
      </c>
      <c r="FH2" s="103">
        <v>45870.0</v>
      </c>
      <c r="FO2" s="39">
        <f>sum(FO5:FO54)</f>
        <v>0</v>
      </c>
      <c r="FP2" s="103">
        <v>45901.0</v>
      </c>
      <c r="FW2" s="39">
        <f>sum(FW5:FW54)</f>
        <v>0</v>
      </c>
      <c r="FX2" s="103">
        <v>45931.0</v>
      </c>
      <c r="GE2" s="39">
        <f>sum(GE5:GE54)</f>
        <v>0</v>
      </c>
      <c r="GF2" s="103">
        <v>45962.0</v>
      </c>
      <c r="GM2" s="39">
        <f>sum(GM5:GM54)</f>
        <v>0</v>
      </c>
      <c r="GN2" s="103">
        <v>45992.0</v>
      </c>
      <c r="GU2" s="39">
        <f>sum(GU5:GU54)</f>
        <v>0</v>
      </c>
    </row>
    <row r="3">
      <c r="A3" s="102" t="s">
        <v>35</v>
      </c>
      <c r="B3" s="35" t="s">
        <v>36</v>
      </c>
      <c r="C3" s="35" t="s">
        <v>37</v>
      </c>
      <c r="D3" s="35" t="s">
        <v>38</v>
      </c>
      <c r="E3" s="35" t="s">
        <v>39</v>
      </c>
      <c r="F3" s="35" t="s">
        <v>40</v>
      </c>
      <c r="G3" s="35" t="s">
        <v>41</v>
      </c>
      <c r="H3" s="35" t="s">
        <v>42</v>
      </c>
      <c r="I3" s="41" t="s">
        <v>43</v>
      </c>
      <c r="J3" s="104" t="s">
        <v>121</v>
      </c>
      <c r="K3" s="105" t="s">
        <v>122</v>
      </c>
      <c r="L3" s="104" t="s">
        <v>123</v>
      </c>
      <c r="M3" s="105" t="s">
        <v>124</v>
      </c>
      <c r="N3" s="104" t="s">
        <v>125</v>
      </c>
      <c r="O3" s="104" t="s">
        <v>126</v>
      </c>
      <c r="P3" s="43" t="s">
        <v>127</v>
      </c>
      <c r="Q3" s="44" t="s">
        <v>51</v>
      </c>
      <c r="R3" s="104" t="s">
        <v>121</v>
      </c>
      <c r="S3" s="105" t="s">
        <v>122</v>
      </c>
      <c r="T3" s="104" t="s">
        <v>123</v>
      </c>
      <c r="U3" s="105" t="s">
        <v>124</v>
      </c>
      <c r="V3" s="104" t="s">
        <v>125</v>
      </c>
      <c r="W3" s="104" t="s">
        <v>126</v>
      </c>
      <c r="X3" s="43" t="s">
        <v>127</v>
      </c>
      <c r="Y3" s="44" t="s">
        <v>51</v>
      </c>
      <c r="Z3" s="104" t="s">
        <v>121</v>
      </c>
      <c r="AA3" s="105" t="s">
        <v>122</v>
      </c>
      <c r="AB3" s="104" t="s">
        <v>123</v>
      </c>
      <c r="AC3" s="105" t="s">
        <v>124</v>
      </c>
      <c r="AD3" s="104" t="s">
        <v>125</v>
      </c>
      <c r="AE3" s="104" t="s">
        <v>126</v>
      </c>
      <c r="AF3" s="43" t="s">
        <v>127</v>
      </c>
      <c r="AG3" s="44" t="s">
        <v>51</v>
      </c>
      <c r="AH3" s="104" t="s">
        <v>121</v>
      </c>
      <c r="AI3" s="105" t="s">
        <v>122</v>
      </c>
      <c r="AJ3" s="104" t="s">
        <v>123</v>
      </c>
      <c r="AK3" s="105" t="s">
        <v>124</v>
      </c>
      <c r="AL3" s="104" t="s">
        <v>125</v>
      </c>
      <c r="AM3" s="104" t="s">
        <v>126</v>
      </c>
      <c r="AN3" s="43" t="s">
        <v>127</v>
      </c>
      <c r="AO3" s="44" t="s">
        <v>51</v>
      </c>
      <c r="AP3" s="104" t="s">
        <v>121</v>
      </c>
      <c r="AQ3" s="105" t="s">
        <v>122</v>
      </c>
      <c r="AR3" s="104" t="s">
        <v>123</v>
      </c>
      <c r="AS3" s="105" t="s">
        <v>124</v>
      </c>
      <c r="AT3" s="104" t="s">
        <v>125</v>
      </c>
      <c r="AU3" s="104" t="s">
        <v>126</v>
      </c>
      <c r="AV3" s="43" t="s">
        <v>127</v>
      </c>
      <c r="AW3" s="44" t="s">
        <v>51</v>
      </c>
      <c r="AX3" s="104" t="s">
        <v>121</v>
      </c>
      <c r="AY3" s="105" t="s">
        <v>122</v>
      </c>
      <c r="AZ3" s="104" t="s">
        <v>123</v>
      </c>
      <c r="BA3" s="105" t="s">
        <v>124</v>
      </c>
      <c r="BB3" s="104" t="s">
        <v>125</v>
      </c>
      <c r="BC3" s="104" t="s">
        <v>126</v>
      </c>
      <c r="BD3" s="43" t="s">
        <v>127</v>
      </c>
      <c r="BE3" s="44" t="s">
        <v>51</v>
      </c>
      <c r="BF3" s="104" t="s">
        <v>121</v>
      </c>
      <c r="BG3" s="105" t="s">
        <v>122</v>
      </c>
      <c r="BH3" s="104" t="s">
        <v>123</v>
      </c>
      <c r="BI3" s="105" t="s">
        <v>124</v>
      </c>
      <c r="BJ3" s="104" t="s">
        <v>125</v>
      </c>
      <c r="BK3" s="104" t="s">
        <v>126</v>
      </c>
      <c r="BL3" s="43" t="s">
        <v>127</v>
      </c>
      <c r="BM3" s="44" t="s">
        <v>51</v>
      </c>
      <c r="BN3" s="104" t="s">
        <v>121</v>
      </c>
      <c r="BO3" s="105" t="s">
        <v>122</v>
      </c>
      <c r="BP3" s="104" t="s">
        <v>123</v>
      </c>
      <c r="BQ3" s="105" t="s">
        <v>124</v>
      </c>
      <c r="BR3" s="104" t="s">
        <v>125</v>
      </c>
      <c r="BS3" s="104" t="s">
        <v>126</v>
      </c>
      <c r="BT3" s="43" t="s">
        <v>127</v>
      </c>
      <c r="BU3" s="44" t="s">
        <v>51</v>
      </c>
      <c r="BV3" s="104" t="s">
        <v>121</v>
      </c>
      <c r="BW3" s="105" t="s">
        <v>122</v>
      </c>
      <c r="BX3" s="104" t="s">
        <v>123</v>
      </c>
      <c r="BY3" s="105" t="s">
        <v>124</v>
      </c>
      <c r="BZ3" s="104" t="s">
        <v>125</v>
      </c>
      <c r="CA3" s="104" t="s">
        <v>126</v>
      </c>
      <c r="CB3" s="43" t="s">
        <v>127</v>
      </c>
      <c r="CC3" s="44" t="s">
        <v>51</v>
      </c>
      <c r="CD3" s="104" t="s">
        <v>121</v>
      </c>
      <c r="CE3" s="105" t="s">
        <v>122</v>
      </c>
      <c r="CF3" s="104" t="s">
        <v>123</v>
      </c>
      <c r="CG3" s="105" t="s">
        <v>124</v>
      </c>
      <c r="CH3" s="104" t="s">
        <v>125</v>
      </c>
      <c r="CI3" s="104" t="s">
        <v>126</v>
      </c>
      <c r="CJ3" s="43" t="s">
        <v>127</v>
      </c>
      <c r="CK3" s="44" t="s">
        <v>51</v>
      </c>
      <c r="CL3" s="104" t="s">
        <v>121</v>
      </c>
      <c r="CM3" s="105" t="s">
        <v>122</v>
      </c>
      <c r="CN3" s="104" t="s">
        <v>123</v>
      </c>
      <c r="CO3" s="105" t="s">
        <v>124</v>
      </c>
      <c r="CP3" s="104" t="s">
        <v>125</v>
      </c>
      <c r="CQ3" s="104" t="s">
        <v>126</v>
      </c>
      <c r="CR3" s="43" t="s">
        <v>127</v>
      </c>
      <c r="CS3" s="44" t="s">
        <v>51</v>
      </c>
      <c r="CT3" s="104" t="s">
        <v>121</v>
      </c>
      <c r="CU3" s="105" t="s">
        <v>122</v>
      </c>
      <c r="CV3" s="104" t="s">
        <v>123</v>
      </c>
      <c r="CW3" s="105" t="s">
        <v>124</v>
      </c>
      <c r="CX3" s="104" t="s">
        <v>125</v>
      </c>
      <c r="CY3" s="104" t="s">
        <v>126</v>
      </c>
      <c r="CZ3" s="43" t="s">
        <v>127</v>
      </c>
      <c r="DA3" s="44" t="s">
        <v>51</v>
      </c>
      <c r="DC3" s="104" t="s">
        <v>128</v>
      </c>
      <c r="DD3" s="105" t="s">
        <v>122</v>
      </c>
      <c r="DE3" s="104" t="s">
        <v>123</v>
      </c>
      <c r="DF3" s="105" t="s">
        <v>124</v>
      </c>
      <c r="DG3" s="104" t="s">
        <v>125</v>
      </c>
      <c r="DH3" s="105" t="s">
        <v>129</v>
      </c>
      <c r="DI3" s="104" t="s">
        <v>126</v>
      </c>
      <c r="DJ3" s="43" t="s">
        <v>127</v>
      </c>
      <c r="DK3" s="44" t="s">
        <v>51</v>
      </c>
      <c r="DL3" s="104" t="s">
        <v>121</v>
      </c>
      <c r="DM3" s="105" t="s">
        <v>122</v>
      </c>
      <c r="DN3" s="104" t="s">
        <v>123</v>
      </c>
      <c r="DO3" s="105" t="s">
        <v>124</v>
      </c>
      <c r="DP3" s="104" t="s">
        <v>125</v>
      </c>
      <c r="DQ3" s="104" t="s">
        <v>126</v>
      </c>
      <c r="DR3" s="43" t="s">
        <v>127</v>
      </c>
      <c r="DS3" s="44" t="s">
        <v>51</v>
      </c>
      <c r="DT3" s="104" t="s">
        <v>121</v>
      </c>
      <c r="DU3" s="105" t="s">
        <v>122</v>
      </c>
      <c r="DV3" s="104" t="s">
        <v>123</v>
      </c>
      <c r="DW3" s="105" t="s">
        <v>124</v>
      </c>
      <c r="DX3" s="104" t="s">
        <v>125</v>
      </c>
      <c r="DY3" s="104" t="s">
        <v>126</v>
      </c>
      <c r="DZ3" s="43" t="s">
        <v>127</v>
      </c>
      <c r="EA3" s="44" t="s">
        <v>51</v>
      </c>
      <c r="EB3" s="104" t="s">
        <v>121</v>
      </c>
      <c r="EC3" s="105" t="s">
        <v>122</v>
      </c>
      <c r="ED3" s="104" t="s">
        <v>123</v>
      </c>
      <c r="EE3" s="105" t="s">
        <v>124</v>
      </c>
      <c r="EF3" s="104" t="s">
        <v>125</v>
      </c>
      <c r="EG3" s="104" t="s">
        <v>126</v>
      </c>
      <c r="EH3" s="43" t="s">
        <v>127</v>
      </c>
      <c r="EI3" s="44" t="s">
        <v>51</v>
      </c>
      <c r="EJ3" s="104" t="s">
        <v>121</v>
      </c>
      <c r="EK3" s="105" t="s">
        <v>122</v>
      </c>
      <c r="EL3" s="104" t="s">
        <v>123</v>
      </c>
      <c r="EM3" s="105" t="s">
        <v>124</v>
      </c>
      <c r="EN3" s="104" t="s">
        <v>125</v>
      </c>
      <c r="EO3" s="104" t="s">
        <v>126</v>
      </c>
      <c r="EP3" s="43" t="s">
        <v>127</v>
      </c>
      <c r="EQ3" s="44" t="s">
        <v>51</v>
      </c>
      <c r="ER3" s="104" t="s">
        <v>121</v>
      </c>
      <c r="ES3" s="105" t="s">
        <v>122</v>
      </c>
      <c r="ET3" s="104" t="s">
        <v>123</v>
      </c>
      <c r="EU3" s="105" t="s">
        <v>124</v>
      </c>
      <c r="EV3" s="104" t="s">
        <v>125</v>
      </c>
      <c r="EW3" s="104" t="s">
        <v>126</v>
      </c>
      <c r="EX3" s="43" t="s">
        <v>127</v>
      </c>
      <c r="EY3" s="44" t="s">
        <v>51</v>
      </c>
      <c r="EZ3" s="104" t="s">
        <v>121</v>
      </c>
      <c r="FA3" s="105" t="s">
        <v>122</v>
      </c>
      <c r="FB3" s="104" t="s">
        <v>123</v>
      </c>
      <c r="FC3" s="105" t="s">
        <v>124</v>
      </c>
      <c r="FD3" s="104" t="s">
        <v>125</v>
      </c>
      <c r="FE3" s="104" t="s">
        <v>126</v>
      </c>
      <c r="FF3" s="43" t="s">
        <v>127</v>
      </c>
      <c r="FG3" s="44" t="s">
        <v>51</v>
      </c>
      <c r="FH3" s="104" t="s">
        <v>121</v>
      </c>
      <c r="FI3" s="105" t="s">
        <v>122</v>
      </c>
      <c r="FJ3" s="104" t="s">
        <v>123</v>
      </c>
      <c r="FK3" s="105" t="s">
        <v>124</v>
      </c>
      <c r="FL3" s="104" t="s">
        <v>125</v>
      </c>
      <c r="FM3" s="104" t="s">
        <v>126</v>
      </c>
      <c r="FN3" s="43" t="s">
        <v>127</v>
      </c>
      <c r="FO3" s="44" t="s">
        <v>51</v>
      </c>
      <c r="FP3" s="104" t="s">
        <v>121</v>
      </c>
      <c r="FQ3" s="105" t="s">
        <v>122</v>
      </c>
      <c r="FR3" s="104" t="s">
        <v>123</v>
      </c>
      <c r="FS3" s="105" t="s">
        <v>124</v>
      </c>
      <c r="FT3" s="104" t="s">
        <v>125</v>
      </c>
      <c r="FU3" s="104" t="s">
        <v>126</v>
      </c>
      <c r="FV3" s="43" t="s">
        <v>127</v>
      </c>
      <c r="FW3" s="44" t="s">
        <v>51</v>
      </c>
      <c r="FX3" s="104" t="s">
        <v>121</v>
      </c>
      <c r="FY3" s="105" t="s">
        <v>122</v>
      </c>
      <c r="FZ3" s="104" t="s">
        <v>123</v>
      </c>
      <c r="GA3" s="105" t="s">
        <v>124</v>
      </c>
      <c r="GB3" s="104" t="s">
        <v>125</v>
      </c>
      <c r="GC3" s="104" t="s">
        <v>126</v>
      </c>
      <c r="GD3" s="43" t="s">
        <v>127</v>
      </c>
      <c r="GE3" s="44" t="s">
        <v>51</v>
      </c>
      <c r="GF3" s="104" t="s">
        <v>121</v>
      </c>
      <c r="GG3" s="105" t="s">
        <v>122</v>
      </c>
      <c r="GH3" s="104" t="s">
        <v>123</v>
      </c>
      <c r="GI3" s="105" t="s">
        <v>124</v>
      </c>
      <c r="GJ3" s="104" t="s">
        <v>125</v>
      </c>
      <c r="GK3" s="104" t="s">
        <v>126</v>
      </c>
      <c r="GL3" s="43" t="s">
        <v>127</v>
      </c>
      <c r="GM3" s="44" t="s">
        <v>51</v>
      </c>
      <c r="GN3" s="104" t="s">
        <v>121</v>
      </c>
      <c r="GO3" s="105" t="s">
        <v>122</v>
      </c>
      <c r="GP3" s="104" t="s">
        <v>123</v>
      </c>
      <c r="GQ3" s="105" t="s">
        <v>124</v>
      </c>
      <c r="GR3" s="104" t="s">
        <v>125</v>
      </c>
      <c r="GS3" s="104" t="s">
        <v>126</v>
      </c>
      <c r="GT3" s="43" t="s">
        <v>127</v>
      </c>
      <c r="GU3" s="44" t="s">
        <v>51</v>
      </c>
    </row>
    <row r="4">
      <c r="A4" s="106" t="s">
        <v>52</v>
      </c>
      <c r="C4" s="106" t="s">
        <v>53</v>
      </c>
      <c r="D4" s="107"/>
      <c r="E4" s="108"/>
      <c r="F4" s="107"/>
      <c r="G4" s="107"/>
      <c r="H4" s="107"/>
      <c r="I4" s="109"/>
      <c r="J4" s="108"/>
      <c r="K4" s="108"/>
      <c r="L4" s="108"/>
      <c r="M4" s="108"/>
      <c r="N4" s="108"/>
      <c r="O4" s="108"/>
      <c r="P4" s="108"/>
      <c r="Q4" s="110"/>
      <c r="R4" s="108"/>
      <c r="S4" s="108"/>
      <c r="T4" s="108"/>
      <c r="U4" s="108"/>
      <c r="V4" s="108"/>
      <c r="W4" s="108"/>
      <c r="X4" s="108"/>
      <c r="Y4" s="110"/>
      <c r="Z4" s="108"/>
      <c r="AA4" s="108"/>
      <c r="AB4" s="108"/>
      <c r="AC4" s="108"/>
      <c r="AD4" s="108"/>
      <c r="AE4" s="108"/>
      <c r="AF4" s="108"/>
      <c r="AG4" s="110"/>
      <c r="AH4" s="108"/>
      <c r="AI4" s="108"/>
      <c r="AJ4" s="108"/>
      <c r="AK4" s="108"/>
      <c r="AL4" s="108"/>
      <c r="AM4" s="108"/>
      <c r="AN4" s="108"/>
      <c r="AO4" s="110"/>
      <c r="AP4" s="108"/>
      <c r="AQ4" s="108"/>
      <c r="AR4" s="108"/>
      <c r="AS4" s="108"/>
      <c r="AT4" s="108"/>
      <c r="AU4" s="108"/>
      <c r="AV4" s="108"/>
      <c r="AW4" s="111"/>
      <c r="AX4" s="108"/>
      <c r="AY4" s="108"/>
      <c r="AZ4" s="108"/>
      <c r="BA4" s="108"/>
      <c r="BB4" s="108"/>
      <c r="BC4" s="108"/>
      <c r="BD4" s="108"/>
      <c r="BE4" s="111"/>
      <c r="BF4" s="108"/>
      <c r="BG4" s="108"/>
      <c r="BH4" s="108"/>
      <c r="BI4" s="108"/>
      <c r="BJ4" s="108"/>
      <c r="BK4" s="108"/>
      <c r="BL4" s="108"/>
      <c r="BM4" s="111"/>
      <c r="BN4" s="108"/>
      <c r="BO4" s="108"/>
      <c r="BP4" s="108"/>
      <c r="BQ4" s="108"/>
      <c r="BR4" s="108"/>
      <c r="BS4" s="108"/>
      <c r="BT4" s="108"/>
      <c r="BU4" s="111"/>
      <c r="BV4" s="108"/>
      <c r="BW4" s="108"/>
      <c r="BX4" s="108"/>
      <c r="BY4" s="108"/>
      <c r="BZ4" s="108"/>
      <c r="CA4" s="108"/>
      <c r="CB4" s="108"/>
      <c r="CC4" s="111"/>
      <c r="CD4" s="108"/>
      <c r="CE4" s="108"/>
      <c r="CF4" s="108"/>
      <c r="CG4" s="108"/>
      <c r="CH4" s="108"/>
      <c r="CI4" s="108"/>
      <c r="CJ4" s="108"/>
      <c r="CK4" s="111"/>
      <c r="CL4" s="108"/>
      <c r="CM4" s="108"/>
      <c r="CN4" s="108"/>
      <c r="CO4" s="108"/>
      <c r="CP4" s="108"/>
      <c r="CQ4" s="108"/>
      <c r="CR4" s="108"/>
      <c r="CS4" s="111"/>
      <c r="CT4" s="108"/>
      <c r="CU4" s="108"/>
      <c r="CV4" s="108"/>
      <c r="CW4" s="108"/>
      <c r="CX4" s="108"/>
      <c r="CY4" s="108"/>
      <c r="CZ4" s="108"/>
      <c r="DA4" s="111"/>
      <c r="DB4" s="108"/>
      <c r="DC4" s="108"/>
      <c r="DD4" s="108"/>
      <c r="DE4" s="108"/>
      <c r="DF4" s="108"/>
      <c r="DG4" s="108"/>
      <c r="DH4" s="108"/>
      <c r="DI4" s="108"/>
      <c r="DJ4" s="108"/>
      <c r="DK4" s="110"/>
      <c r="DL4" s="108"/>
      <c r="DM4" s="108"/>
      <c r="DN4" s="108"/>
      <c r="DO4" s="108"/>
      <c r="DP4" s="108"/>
      <c r="DQ4" s="108"/>
      <c r="DR4" s="108"/>
      <c r="DS4" s="110"/>
      <c r="DT4" s="108"/>
      <c r="DU4" s="108"/>
      <c r="DV4" s="108"/>
      <c r="DW4" s="108"/>
      <c r="DX4" s="108"/>
      <c r="DY4" s="108"/>
      <c r="DZ4" s="108"/>
      <c r="EA4" s="110"/>
      <c r="EB4" s="108"/>
      <c r="EC4" s="108"/>
      <c r="ED4" s="108"/>
      <c r="EE4" s="108"/>
      <c r="EF4" s="108"/>
      <c r="EG4" s="108"/>
      <c r="EH4" s="108"/>
      <c r="EI4" s="110"/>
      <c r="EJ4" s="108"/>
      <c r="EK4" s="108"/>
      <c r="EL4" s="108"/>
      <c r="EM4" s="108"/>
      <c r="EN4" s="108"/>
      <c r="EO4" s="108"/>
      <c r="EP4" s="108"/>
      <c r="EQ4" s="111"/>
      <c r="ER4" s="108"/>
      <c r="ES4" s="108"/>
      <c r="ET4" s="108"/>
      <c r="EU4" s="108"/>
      <c r="EV4" s="108"/>
      <c r="EW4" s="108"/>
      <c r="EX4" s="108"/>
      <c r="EY4" s="111"/>
      <c r="EZ4" s="108"/>
      <c r="FA4" s="108"/>
      <c r="FB4" s="108"/>
      <c r="FC4" s="108"/>
      <c r="FD4" s="108"/>
      <c r="FE4" s="108"/>
      <c r="FF4" s="108"/>
      <c r="FG4" s="111"/>
      <c r="FH4" s="108"/>
      <c r="FI4" s="108"/>
      <c r="FJ4" s="108"/>
      <c r="FK4" s="108"/>
      <c r="FL4" s="108"/>
      <c r="FM4" s="108"/>
      <c r="FN4" s="108"/>
      <c r="FO4" s="111"/>
      <c r="FP4" s="108"/>
      <c r="FQ4" s="108"/>
      <c r="FR4" s="108"/>
      <c r="FS4" s="108"/>
      <c r="FT4" s="108"/>
      <c r="FU4" s="108"/>
      <c r="FV4" s="108"/>
      <c r="FW4" s="111"/>
      <c r="FX4" s="108"/>
      <c r="FY4" s="108"/>
      <c r="FZ4" s="108"/>
      <c r="GA4" s="108"/>
      <c r="GB4" s="108"/>
      <c r="GC4" s="108"/>
      <c r="GD4" s="108"/>
      <c r="GE4" s="111"/>
      <c r="GF4" s="108"/>
      <c r="GG4" s="108"/>
      <c r="GH4" s="108"/>
      <c r="GI4" s="108"/>
      <c r="GJ4" s="108"/>
      <c r="GK4" s="108"/>
      <c r="GL4" s="108"/>
      <c r="GM4" s="111"/>
      <c r="GN4" s="108"/>
      <c r="GO4" s="108"/>
      <c r="GP4" s="108"/>
      <c r="GQ4" s="108"/>
      <c r="GR4" s="108"/>
      <c r="GS4" s="108"/>
      <c r="GT4" s="108"/>
      <c r="GU4" s="111"/>
    </row>
    <row r="5">
      <c r="A5" s="112" t="b">
        <v>0</v>
      </c>
      <c r="B5" s="21" t="s">
        <v>54</v>
      </c>
      <c r="C5" s="53" t="s">
        <v>55</v>
      </c>
      <c r="D5" s="21">
        <v>267475.0</v>
      </c>
      <c r="E5" s="54"/>
      <c r="F5" s="21" t="s">
        <v>56</v>
      </c>
      <c r="G5" s="21" t="s">
        <v>57</v>
      </c>
      <c r="H5" s="21" t="s">
        <v>58</v>
      </c>
      <c r="I5" s="55" t="s">
        <v>59</v>
      </c>
      <c r="J5" s="57"/>
      <c r="K5" s="56"/>
      <c r="L5" s="57"/>
      <c r="M5" s="56"/>
      <c r="N5" s="57"/>
      <c r="O5" s="60"/>
      <c r="P5" s="60"/>
      <c r="Q5" s="39" t="str">
        <f t="shared" ref="Q5:Q22" si="1">if(M5="","",M5+N5-sum(K5,O5,P5))</f>
        <v/>
      </c>
      <c r="R5" s="57"/>
      <c r="S5" s="56"/>
      <c r="T5" s="57"/>
      <c r="U5" s="56"/>
      <c r="V5" s="57"/>
      <c r="W5" s="60"/>
      <c r="X5" s="60"/>
      <c r="Y5" s="39" t="str">
        <f t="shared" ref="Y5:Y22" si="2">if(U5="","",U5+V5-sum(S5,W5,X5))</f>
        <v/>
      </c>
      <c r="Z5" s="57"/>
      <c r="AA5" s="56"/>
      <c r="AB5" s="57"/>
      <c r="AC5" s="56"/>
      <c r="AD5" s="57"/>
      <c r="AE5" s="60"/>
      <c r="AF5" s="60"/>
      <c r="AG5" s="39" t="str">
        <f t="shared" ref="AG5:AG22" si="3">if(AC5="","",AC5+AD5-sum(AA5,AE5,AF5))</f>
        <v/>
      </c>
      <c r="AH5" s="57"/>
      <c r="AI5" s="56"/>
      <c r="AJ5" s="57"/>
      <c r="AK5" s="56"/>
      <c r="AL5" s="57"/>
      <c r="AM5" s="60"/>
      <c r="AN5" s="60"/>
      <c r="AO5" s="39" t="str">
        <f t="shared" ref="AO5:AO22" si="4">if(AK5="","",AK5+AL5-sum(AI5,AM5,AN5))</f>
        <v/>
      </c>
      <c r="AP5" s="57"/>
      <c r="AQ5" s="56"/>
      <c r="AR5" s="57"/>
      <c r="AS5" s="56"/>
      <c r="AT5" s="57"/>
      <c r="AU5" s="60"/>
      <c r="AV5" s="60"/>
      <c r="AW5" s="39" t="str">
        <f t="shared" ref="AW5:AW22" si="5">if(AS5="","",AS5+AT5-sum(AQ5,AU5,AV5))</f>
        <v/>
      </c>
      <c r="AX5" s="57"/>
      <c r="AY5" s="56"/>
      <c r="AZ5" s="57"/>
      <c r="BA5" s="56"/>
      <c r="BB5" s="57"/>
      <c r="BC5" s="60"/>
      <c r="BD5" s="60"/>
      <c r="BE5" s="39" t="str">
        <f t="shared" ref="BE5:BE22" si="6">if(BA5="","",BA5+BB5-sum(AY5,BC5,BD5))</f>
        <v/>
      </c>
      <c r="BF5" s="57"/>
      <c r="BG5" s="56"/>
      <c r="BH5" s="57"/>
      <c r="BI5" s="56"/>
      <c r="BJ5" s="57"/>
      <c r="BK5" s="60"/>
      <c r="BL5" s="60"/>
      <c r="BM5" s="39" t="str">
        <f t="shared" ref="BM5:BM22" si="7">if(BI5="","",BI5+BJ5-sum(BG5,BK5,BL5))</f>
        <v/>
      </c>
      <c r="BN5" s="57"/>
      <c r="BO5" s="56"/>
      <c r="BP5" s="57"/>
      <c r="BQ5" s="56"/>
      <c r="BR5" s="57"/>
      <c r="BS5" s="60"/>
      <c r="BT5" s="60"/>
      <c r="BU5" s="39" t="str">
        <f t="shared" ref="BU5:BU22" si="8">if(BQ5="","",BQ5+BR5-sum(BO5,BS5,BT5))</f>
        <v/>
      </c>
      <c r="BV5" s="57">
        <v>700.0</v>
      </c>
      <c r="BW5" s="113">
        <v>0.0</v>
      </c>
      <c r="BX5" s="57">
        <v>324.0</v>
      </c>
      <c r="BY5" s="56">
        <v>324.0</v>
      </c>
      <c r="BZ5" s="57">
        <v>896.0</v>
      </c>
      <c r="CA5" s="57">
        <v>0.0</v>
      </c>
      <c r="CB5" s="60"/>
      <c r="CC5" s="39">
        <f t="shared" ref="CC5:CC22" si="9">if(BY5="","",BY5+BZ5-sum(BW5,CA5,CB5))</f>
        <v>1220</v>
      </c>
      <c r="CD5" s="57">
        <v>700.0</v>
      </c>
      <c r="CE5" s="56"/>
      <c r="CF5" s="57">
        <v>914.0</v>
      </c>
      <c r="CG5" s="56">
        <v>914.0</v>
      </c>
      <c r="CH5" s="57">
        <v>306.0</v>
      </c>
      <c r="CI5" s="57">
        <v>0.0</v>
      </c>
      <c r="CJ5" s="60"/>
      <c r="CK5" s="39">
        <f t="shared" ref="CK5:CK22" si="10">if(CG5="","",CG5+CH5-sum(CE5,CI5,CJ5))</f>
        <v>1220</v>
      </c>
      <c r="CL5" s="57">
        <v>700.0</v>
      </c>
      <c r="CM5" s="56"/>
      <c r="CN5" s="57">
        <v>914.0</v>
      </c>
      <c r="CO5" s="56">
        <v>914.0</v>
      </c>
      <c r="CP5" s="57">
        <v>306.0</v>
      </c>
      <c r="CQ5" s="57">
        <v>0.0</v>
      </c>
      <c r="CR5" s="60"/>
      <c r="CS5" s="39">
        <f t="shared" ref="CS5:CS22" si="11">if(CO5="","",CO5+CP5-sum(CM5,CQ5,CR5))</f>
        <v>1220</v>
      </c>
      <c r="CT5" s="57">
        <v>700.0</v>
      </c>
      <c r="CU5" s="57"/>
      <c r="CV5" s="57">
        <v>914.0</v>
      </c>
      <c r="CW5" s="57">
        <v>914.0</v>
      </c>
      <c r="CX5" s="57">
        <v>306.0</v>
      </c>
      <c r="CY5" s="57">
        <v>0.0</v>
      </c>
      <c r="CZ5" s="60"/>
      <c r="DA5" s="39">
        <f t="shared" ref="DA5:DA22" si="12">if(CW5="","",CW5+CX5-sum(CU5,CY5,CZ5))</f>
        <v>1220</v>
      </c>
      <c r="DB5" s="114"/>
      <c r="DC5" s="57">
        <v>700.0</v>
      </c>
      <c r="DD5" s="56">
        <v>700.0</v>
      </c>
      <c r="DE5" s="57">
        <v>914.0</v>
      </c>
      <c r="DF5" s="56">
        <v>914.0</v>
      </c>
      <c r="DG5" s="57">
        <v>306.0</v>
      </c>
      <c r="DH5" s="57"/>
      <c r="DI5" s="57">
        <v>0.0</v>
      </c>
      <c r="DJ5" s="60"/>
      <c r="DK5" s="39">
        <f t="shared" ref="DK5:DK22" si="13">if(DF5="","",DF5+DG5-sum(DD5,DI5,DJ5))</f>
        <v>520</v>
      </c>
      <c r="DL5" s="57">
        <v>700.0</v>
      </c>
      <c r="DM5" s="115"/>
      <c r="DN5" s="57">
        <v>0.0</v>
      </c>
      <c r="DO5" s="56">
        <v>0.0</v>
      </c>
      <c r="DP5" s="57">
        <v>700.0</v>
      </c>
      <c r="DQ5" s="57">
        <v>0.0</v>
      </c>
      <c r="DR5" s="60"/>
      <c r="DS5" s="39">
        <f t="shared" ref="DS5:DS22" si="14">if(DO5="","",DO5+DP5-sum(DM5,DQ5,DR5))</f>
        <v>700</v>
      </c>
      <c r="DT5" s="57">
        <v>700.0</v>
      </c>
      <c r="DU5" s="115"/>
      <c r="DV5" s="57">
        <v>0.0</v>
      </c>
      <c r="DW5" s="56">
        <v>0.0</v>
      </c>
      <c r="DX5" s="57">
        <v>700.0</v>
      </c>
      <c r="DY5" s="57">
        <v>0.0</v>
      </c>
      <c r="DZ5" s="60"/>
      <c r="EA5" s="39">
        <f t="shared" ref="EA5:EA22" si="15">if(DW5="","",DW5+DX5-sum(DU5,DY5,DZ5))</f>
        <v>700</v>
      </c>
      <c r="EB5" s="57">
        <v>700.0</v>
      </c>
      <c r="EC5" s="115"/>
      <c r="ED5" s="57">
        <v>0.0</v>
      </c>
      <c r="EE5" s="56">
        <v>0.0</v>
      </c>
      <c r="EF5" s="57">
        <v>700.0</v>
      </c>
      <c r="EG5" s="57">
        <v>0.0</v>
      </c>
      <c r="EH5" s="60"/>
      <c r="EI5" s="39">
        <f t="shared" ref="EI5:EI22" si="16">if(EE5="","",EE5+EF5-sum(EC5,EG5,EH5))</f>
        <v>700</v>
      </c>
      <c r="EJ5" s="57">
        <v>700.0</v>
      </c>
      <c r="EK5" s="115"/>
      <c r="EL5" s="57">
        <v>0.0</v>
      </c>
      <c r="EM5" s="56">
        <v>0.0</v>
      </c>
      <c r="EN5" s="57">
        <v>700.0</v>
      </c>
      <c r="EO5" s="57">
        <v>0.0</v>
      </c>
      <c r="EP5" s="60"/>
      <c r="EQ5" s="39">
        <f t="shared" ref="EQ5:EQ22" si="17">if(EM5="","",EM5+EN5-sum(EK5,EO5,EP5))</f>
        <v>700</v>
      </c>
      <c r="ER5" s="57">
        <v>700.0</v>
      </c>
      <c r="ES5" s="115"/>
      <c r="ET5" s="57">
        <v>0.0</v>
      </c>
      <c r="EU5" s="56">
        <v>0.0</v>
      </c>
      <c r="EV5" s="57">
        <v>700.0</v>
      </c>
      <c r="EW5" s="57">
        <v>962.67</v>
      </c>
      <c r="EX5" s="60"/>
      <c r="EY5" s="39">
        <f t="shared" ref="EY5:EY22" si="18">if(EU5="","",EU5+EV5-sum(ES5,EW5,EX5))</f>
        <v>-262.67</v>
      </c>
      <c r="EZ5" s="66">
        <v>700.0</v>
      </c>
      <c r="FA5" s="56"/>
      <c r="FB5" s="66"/>
      <c r="FC5" s="116"/>
      <c r="FD5" s="66"/>
      <c r="FE5" s="117"/>
      <c r="FF5" s="117"/>
      <c r="FG5" s="39" t="str">
        <f t="shared" ref="FG5:FG22" si="19">if(FC5="","",FC5+FD5-sum(FA5,FE5,FF5))</f>
        <v/>
      </c>
      <c r="FH5" s="66">
        <v>700.0</v>
      </c>
      <c r="FI5" s="116"/>
      <c r="FJ5" s="66"/>
      <c r="FK5" s="116"/>
      <c r="FL5" s="66"/>
      <c r="FM5" s="117"/>
      <c r="FN5" s="117"/>
      <c r="FO5" s="39" t="str">
        <f t="shared" ref="FO5:FO22" si="20">if(FK5="","",FK5+FL5-sum(FI5,FM5,FN5))</f>
        <v/>
      </c>
      <c r="FP5" s="66">
        <v>700.0</v>
      </c>
      <c r="FQ5" s="116"/>
      <c r="FR5" s="66"/>
      <c r="FS5" s="116"/>
      <c r="FT5" s="66"/>
      <c r="FU5" s="117"/>
      <c r="FV5" s="117"/>
      <c r="FW5" s="39" t="str">
        <f t="shared" ref="FW5:FW22" si="21">if(FS5="","",FS5+FT5-sum(FQ5,FU5,FV5))</f>
        <v/>
      </c>
      <c r="FX5" s="66">
        <v>700.0</v>
      </c>
      <c r="FY5" s="116"/>
      <c r="FZ5" s="66"/>
      <c r="GA5" s="116"/>
      <c r="GB5" s="66"/>
      <c r="GC5" s="117"/>
      <c r="GD5" s="117"/>
      <c r="GE5" s="39" t="str">
        <f t="shared" ref="GE5:GE22" si="22">if(GA5="","",GA5+GB5-sum(FY5,GC5,GD5))</f>
        <v/>
      </c>
      <c r="GF5" s="66">
        <v>700.0</v>
      </c>
      <c r="GG5" s="116"/>
      <c r="GH5" s="66"/>
      <c r="GI5" s="116"/>
      <c r="GJ5" s="66"/>
      <c r="GK5" s="117"/>
      <c r="GL5" s="117"/>
      <c r="GM5" s="39" t="str">
        <f t="shared" ref="GM5:GM22" si="23">if(GI5="","",GI5+GJ5-sum(GG5,GK5,GL5))</f>
        <v/>
      </c>
      <c r="GN5" s="66">
        <v>700.0</v>
      </c>
      <c r="GO5" s="116"/>
      <c r="GP5" s="66"/>
      <c r="GQ5" s="116"/>
      <c r="GR5" s="66"/>
      <c r="GS5" s="117"/>
      <c r="GT5" s="117"/>
      <c r="GU5" s="39"/>
    </row>
    <row r="6">
      <c r="A6" s="112" t="b">
        <v>0</v>
      </c>
      <c r="B6" s="21" t="s">
        <v>60</v>
      </c>
      <c r="C6" s="53" t="s">
        <v>55</v>
      </c>
      <c r="D6" s="21">
        <v>262668.0</v>
      </c>
      <c r="E6" s="54"/>
      <c r="F6" s="21" t="s">
        <v>61</v>
      </c>
      <c r="G6" s="21" t="s">
        <v>62</v>
      </c>
      <c r="H6" s="21" t="s">
        <v>58</v>
      </c>
      <c r="I6" s="55" t="s">
        <v>59</v>
      </c>
      <c r="J6" s="57"/>
      <c r="K6" s="56"/>
      <c r="L6" s="57"/>
      <c r="M6" s="56"/>
      <c r="N6" s="57"/>
      <c r="O6" s="65"/>
      <c r="P6" s="65"/>
      <c r="Q6" s="39" t="str">
        <f t="shared" si="1"/>
        <v/>
      </c>
      <c r="R6" s="57"/>
      <c r="S6" s="56"/>
      <c r="T6" s="57"/>
      <c r="U6" s="56"/>
      <c r="V6" s="57"/>
      <c r="W6" s="65"/>
      <c r="X6" s="65"/>
      <c r="Y6" s="39" t="str">
        <f t="shared" si="2"/>
        <v/>
      </c>
      <c r="Z6" s="57"/>
      <c r="AA6" s="56"/>
      <c r="AB6" s="57"/>
      <c r="AC6" s="56"/>
      <c r="AD6" s="57"/>
      <c r="AE6" s="65"/>
      <c r="AF6" s="65"/>
      <c r="AG6" s="39" t="str">
        <f t="shared" si="3"/>
        <v/>
      </c>
      <c r="AH6" s="57"/>
      <c r="AI6" s="56"/>
      <c r="AJ6" s="57"/>
      <c r="AK6" s="56"/>
      <c r="AL6" s="57"/>
      <c r="AM6" s="65"/>
      <c r="AN6" s="65"/>
      <c r="AO6" s="39" t="str">
        <f t="shared" si="4"/>
        <v/>
      </c>
      <c r="AP6" s="57"/>
      <c r="AQ6" s="56"/>
      <c r="AR6" s="57"/>
      <c r="AS6" s="56"/>
      <c r="AT6" s="57"/>
      <c r="AU6" s="65"/>
      <c r="AV6" s="65"/>
      <c r="AW6" s="39" t="str">
        <f t="shared" si="5"/>
        <v/>
      </c>
      <c r="AX6" s="57">
        <v>700.0</v>
      </c>
      <c r="AY6" s="56"/>
      <c r="AZ6" s="57">
        <v>113.0</v>
      </c>
      <c r="BA6" s="56">
        <v>113.0</v>
      </c>
      <c r="BB6" s="57">
        <v>1072.0</v>
      </c>
      <c r="BC6" s="57">
        <v>0.0</v>
      </c>
      <c r="BD6" s="65"/>
      <c r="BE6" s="39">
        <f t="shared" si="6"/>
        <v>1185</v>
      </c>
      <c r="BF6" s="57">
        <v>700.0</v>
      </c>
      <c r="BG6" s="56"/>
      <c r="BH6" s="57">
        <v>148.0</v>
      </c>
      <c r="BI6" s="56">
        <v>148.0</v>
      </c>
      <c r="BJ6" s="57">
        <v>1072.0</v>
      </c>
      <c r="BK6" s="57">
        <v>0.0</v>
      </c>
      <c r="BL6" s="65"/>
      <c r="BM6" s="39">
        <f t="shared" si="7"/>
        <v>1220</v>
      </c>
      <c r="BN6" s="57">
        <v>700.0</v>
      </c>
      <c r="BO6" s="56"/>
      <c r="BP6" s="57">
        <v>148.0</v>
      </c>
      <c r="BQ6" s="56">
        <v>148.0</v>
      </c>
      <c r="BR6" s="57">
        <v>1072.0</v>
      </c>
      <c r="BS6" s="65"/>
      <c r="BT6" s="65"/>
      <c r="BU6" s="39">
        <f t="shared" si="8"/>
        <v>1220</v>
      </c>
      <c r="BV6" s="57">
        <v>700.0</v>
      </c>
      <c r="BW6" s="56"/>
      <c r="BX6" s="57">
        <v>148.0</v>
      </c>
      <c r="BY6" s="56">
        <v>148.0</v>
      </c>
      <c r="BZ6" s="57">
        <v>1072.0</v>
      </c>
      <c r="CA6" s="65"/>
      <c r="CB6" s="65"/>
      <c r="CC6" s="39">
        <f t="shared" si="9"/>
        <v>1220</v>
      </c>
      <c r="CD6" s="57">
        <v>700.0</v>
      </c>
      <c r="CE6" s="56"/>
      <c r="CF6" s="57">
        <v>861.0</v>
      </c>
      <c r="CG6" s="56">
        <v>861.0</v>
      </c>
      <c r="CH6" s="57">
        <v>359.0</v>
      </c>
      <c r="CI6" s="65"/>
      <c r="CJ6" s="65"/>
      <c r="CK6" s="39">
        <f t="shared" si="10"/>
        <v>1220</v>
      </c>
      <c r="CL6" s="57">
        <v>700.0</v>
      </c>
      <c r="CM6" s="84"/>
      <c r="CN6" s="57">
        <v>861.0</v>
      </c>
      <c r="CO6" s="56">
        <v>861.0</v>
      </c>
      <c r="CP6" s="57">
        <v>359.0</v>
      </c>
      <c r="CQ6" s="65"/>
      <c r="CR6" s="65"/>
      <c r="CS6" s="39">
        <f t="shared" si="11"/>
        <v>1220</v>
      </c>
      <c r="CT6" s="57">
        <v>700.0</v>
      </c>
      <c r="CU6" s="84"/>
      <c r="CV6" s="57">
        <v>861.0</v>
      </c>
      <c r="CW6" s="56">
        <v>861.0</v>
      </c>
      <c r="CX6" s="57">
        <v>359.0</v>
      </c>
      <c r="CY6" s="65"/>
      <c r="CZ6" s="65"/>
      <c r="DA6" s="39">
        <f t="shared" si="12"/>
        <v>1220</v>
      </c>
      <c r="DB6" s="118"/>
      <c r="DC6" s="57">
        <v>700.0</v>
      </c>
      <c r="DD6" s="84"/>
      <c r="DE6" s="57">
        <v>861.0</v>
      </c>
      <c r="DF6" s="56">
        <v>861.0</v>
      </c>
      <c r="DG6" s="57">
        <v>359.0</v>
      </c>
      <c r="DH6" s="57"/>
      <c r="DI6" s="65"/>
      <c r="DJ6" s="65"/>
      <c r="DK6" s="39">
        <f t="shared" si="13"/>
        <v>1220</v>
      </c>
      <c r="DL6" s="57">
        <v>700.0</v>
      </c>
      <c r="DM6" s="56"/>
      <c r="DN6" s="57">
        <v>869.0</v>
      </c>
      <c r="DO6" s="56">
        <v>869.0</v>
      </c>
      <c r="DP6" s="57">
        <v>351.0</v>
      </c>
      <c r="DQ6" s="65"/>
      <c r="DR6" s="65"/>
      <c r="DS6" s="39">
        <f t="shared" si="14"/>
        <v>1220</v>
      </c>
      <c r="DT6" s="57">
        <v>700.0</v>
      </c>
      <c r="DU6" s="56"/>
      <c r="DV6" s="57">
        <v>869.0</v>
      </c>
      <c r="DW6" s="56">
        <v>869.0</v>
      </c>
      <c r="DX6" s="57">
        <v>351.0</v>
      </c>
      <c r="DY6" s="65"/>
      <c r="DZ6" s="65"/>
      <c r="EA6" s="39">
        <f t="shared" si="15"/>
        <v>1220</v>
      </c>
      <c r="EB6" s="57">
        <v>700.0</v>
      </c>
      <c r="EC6" s="84"/>
      <c r="ED6" s="57">
        <v>869.0</v>
      </c>
      <c r="EE6" s="56">
        <v>869.0</v>
      </c>
      <c r="EF6" s="57">
        <v>351.0</v>
      </c>
      <c r="EG6" s="65"/>
      <c r="EH6" s="65"/>
      <c r="EI6" s="39">
        <f t="shared" si="16"/>
        <v>1220</v>
      </c>
      <c r="EJ6" s="57">
        <v>700.0</v>
      </c>
      <c r="EK6" s="56"/>
      <c r="EL6" s="57">
        <v>0.0</v>
      </c>
      <c r="EM6" s="56">
        <v>0.0</v>
      </c>
      <c r="EN6" s="57">
        <v>700.0</v>
      </c>
      <c r="EO6" s="65"/>
      <c r="EP6" s="65"/>
      <c r="EQ6" s="39">
        <f t="shared" si="17"/>
        <v>700</v>
      </c>
      <c r="ER6" s="57">
        <v>700.0</v>
      </c>
      <c r="ES6" s="115"/>
      <c r="ET6" s="57">
        <v>0.0</v>
      </c>
      <c r="EU6" s="56">
        <v>0.0</v>
      </c>
      <c r="EV6" s="57">
        <v>700.0</v>
      </c>
      <c r="EW6" s="65"/>
      <c r="EX6" s="65"/>
      <c r="EY6" s="39">
        <f t="shared" si="18"/>
        <v>700</v>
      </c>
      <c r="EZ6" s="66">
        <v>700.0</v>
      </c>
      <c r="FA6" s="56"/>
      <c r="FB6" s="66">
        <v>891.0</v>
      </c>
      <c r="FC6" s="116"/>
      <c r="FD6" s="66">
        <v>351.0</v>
      </c>
      <c r="FE6" s="119"/>
      <c r="FF6" s="119"/>
      <c r="FG6" s="39" t="str">
        <f t="shared" si="19"/>
        <v/>
      </c>
      <c r="FH6" s="66">
        <v>700.0</v>
      </c>
      <c r="FI6" s="116"/>
      <c r="FJ6" s="66"/>
      <c r="FK6" s="116"/>
      <c r="FL6" s="66"/>
      <c r="FM6" s="119"/>
      <c r="FN6" s="119"/>
      <c r="FO6" s="39" t="str">
        <f t="shared" si="20"/>
        <v/>
      </c>
      <c r="FP6" s="66">
        <v>700.0</v>
      </c>
      <c r="FQ6" s="116"/>
      <c r="FR6" s="66"/>
      <c r="FS6" s="116"/>
      <c r="FT6" s="66"/>
      <c r="FU6" s="119"/>
      <c r="FV6" s="119"/>
      <c r="FW6" s="39" t="str">
        <f t="shared" si="21"/>
        <v/>
      </c>
      <c r="FX6" s="66">
        <v>700.0</v>
      </c>
      <c r="FY6" s="116"/>
      <c r="FZ6" s="66"/>
      <c r="GA6" s="116"/>
      <c r="GB6" s="66"/>
      <c r="GC6" s="119"/>
      <c r="GD6" s="119"/>
      <c r="GE6" s="39" t="str">
        <f t="shared" si="22"/>
        <v/>
      </c>
      <c r="GF6" s="66">
        <v>700.0</v>
      </c>
      <c r="GG6" s="116"/>
      <c r="GH6" s="66"/>
      <c r="GI6" s="116"/>
      <c r="GJ6" s="66"/>
      <c r="GK6" s="119"/>
      <c r="GL6" s="119"/>
      <c r="GM6" s="39" t="str">
        <f t="shared" si="23"/>
        <v/>
      </c>
      <c r="GN6" s="66">
        <v>700.0</v>
      </c>
      <c r="GO6" s="116"/>
      <c r="GP6" s="66"/>
      <c r="GQ6" s="116"/>
      <c r="GR6" s="66"/>
      <c r="GS6" s="119"/>
      <c r="GT6" s="119"/>
      <c r="GU6" s="120"/>
    </row>
    <row r="7">
      <c r="A7" s="112" t="b">
        <v>0</v>
      </c>
      <c r="B7" s="21" t="s">
        <v>64</v>
      </c>
      <c r="C7" s="53" t="s">
        <v>55</v>
      </c>
      <c r="D7" s="21">
        <v>267475.0</v>
      </c>
      <c r="E7" s="54"/>
      <c r="F7" s="21" t="s">
        <v>56</v>
      </c>
      <c r="G7" s="21" t="s">
        <v>57</v>
      </c>
      <c r="H7" s="21" t="s">
        <v>63</v>
      </c>
      <c r="I7" s="55" t="s">
        <v>59</v>
      </c>
      <c r="J7" s="57"/>
      <c r="K7" s="56"/>
      <c r="L7" s="57"/>
      <c r="M7" s="56"/>
      <c r="N7" s="57"/>
      <c r="O7" s="65"/>
      <c r="P7" s="65"/>
      <c r="Q7" s="39" t="str">
        <f t="shared" si="1"/>
        <v/>
      </c>
      <c r="R7" s="57"/>
      <c r="S7" s="56"/>
      <c r="T7" s="57"/>
      <c r="U7" s="56"/>
      <c r="V7" s="57"/>
      <c r="W7" s="65"/>
      <c r="X7" s="65"/>
      <c r="Y7" s="39" t="str">
        <f t="shared" si="2"/>
        <v/>
      </c>
      <c r="Z7" s="57"/>
      <c r="AA7" s="56"/>
      <c r="AB7" s="57"/>
      <c r="AC7" s="56"/>
      <c r="AD7" s="57"/>
      <c r="AE7" s="65"/>
      <c r="AF7" s="65"/>
      <c r="AG7" s="39" t="str">
        <f t="shared" si="3"/>
        <v/>
      </c>
      <c r="AH7" s="57"/>
      <c r="AI7" s="56"/>
      <c r="AJ7" s="57"/>
      <c r="AK7" s="56"/>
      <c r="AL7" s="57"/>
      <c r="AM7" s="65"/>
      <c r="AN7" s="65"/>
      <c r="AO7" s="39" t="str">
        <f t="shared" si="4"/>
        <v/>
      </c>
      <c r="AP7" s="57">
        <v>1100.0</v>
      </c>
      <c r="AQ7" s="115">
        <v>1100.0</v>
      </c>
      <c r="AR7" s="57">
        <v>38.96</v>
      </c>
      <c r="AS7" s="56">
        <v>38.96</v>
      </c>
      <c r="AT7" s="57">
        <v>1146.04</v>
      </c>
      <c r="AU7" s="121">
        <v>61.85</v>
      </c>
      <c r="AV7" s="65"/>
      <c r="AW7" s="39">
        <f t="shared" si="5"/>
        <v>23.15</v>
      </c>
      <c r="AX7" s="57">
        <v>1100.0</v>
      </c>
      <c r="AY7" s="115">
        <v>0.0</v>
      </c>
      <c r="AZ7" s="57">
        <v>1185.0</v>
      </c>
      <c r="BA7" s="56">
        <v>1185.0</v>
      </c>
      <c r="BB7" s="57">
        <v>0.0</v>
      </c>
      <c r="BC7" s="57">
        <v>87.05</v>
      </c>
      <c r="BD7" s="65"/>
      <c r="BE7" s="39">
        <f t="shared" si="6"/>
        <v>1097.95</v>
      </c>
      <c r="BF7" s="57">
        <v>1100.0</v>
      </c>
      <c r="BG7" s="115">
        <v>0.0</v>
      </c>
      <c r="BH7" s="57">
        <v>1220.0</v>
      </c>
      <c r="BI7" s="56">
        <v>1220.0</v>
      </c>
      <c r="BJ7" s="57">
        <v>0.0</v>
      </c>
      <c r="BK7" s="57">
        <v>111.97</v>
      </c>
      <c r="BL7" s="65"/>
      <c r="BM7" s="39">
        <f t="shared" si="7"/>
        <v>1108.03</v>
      </c>
      <c r="BN7" s="57">
        <v>1100.0</v>
      </c>
      <c r="BO7" s="115">
        <v>0.0</v>
      </c>
      <c r="BP7" s="57">
        <v>1220.0</v>
      </c>
      <c r="BQ7" s="56">
        <v>1220.0</v>
      </c>
      <c r="BR7" s="57">
        <v>0.0</v>
      </c>
      <c r="BS7" s="57">
        <v>126.84</v>
      </c>
      <c r="BT7" s="65"/>
      <c r="BU7" s="39">
        <f t="shared" si="8"/>
        <v>1093.16</v>
      </c>
      <c r="BV7" s="57">
        <v>1100.0</v>
      </c>
      <c r="BW7" s="115">
        <v>0.0</v>
      </c>
      <c r="BX7" s="57">
        <v>1220.0</v>
      </c>
      <c r="BY7" s="56">
        <v>1220.0</v>
      </c>
      <c r="BZ7" s="57">
        <v>0.0</v>
      </c>
      <c r="CA7" s="57">
        <v>124.4</v>
      </c>
      <c r="CB7" s="65"/>
      <c r="CC7" s="39">
        <f t="shared" si="9"/>
        <v>1095.6</v>
      </c>
      <c r="CD7" s="57">
        <v>1100.0</v>
      </c>
      <c r="CE7" s="115">
        <v>0.0</v>
      </c>
      <c r="CF7" s="57">
        <v>1220.0</v>
      </c>
      <c r="CG7" s="56">
        <v>1220.0</v>
      </c>
      <c r="CH7" s="57">
        <v>0.0</v>
      </c>
      <c r="CI7" s="57">
        <v>60.69</v>
      </c>
      <c r="CJ7" s="65"/>
      <c r="CK7" s="39">
        <f t="shared" si="10"/>
        <v>1159.31</v>
      </c>
      <c r="CL7" s="57">
        <v>1100.0</v>
      </c>
      <c r="CM7" s="115">
        <v>50.0</v>
      </c>
      <c r="CN7" s="57">
        <v>1220.0</v>
      </c>
      <c r="CO7" s="56">
        <v>1220.0</v>
      </c>
      <c r="CP7" s="57">
        <v>0.0</v>
      </c>
      <c r="CQ7" s="57">
        <v>62.26</v>
      </c>
      <c r="CR7" s="65"/>
      <c r="CS7" s="39">
        <f t="shared" si="11"/>
        <v>1107.74</v>
      </c>
      <c r="CT7" s="57">
        <v>1100.0</v>
      </c>
      <c r="CU7" s="115">
        <v>0.0</v>
      </c>
      <c r="CV7" s="57">
        <v>1220.0</v>
      </c>
      <c r="CW7" s="56">
        <v>1220.0</v>
      </c>
      <c r="CX7" s="57">
        <v>0.0</v>
      </c>
      <c r="CY7" s="57">
        <v>33.15</v>
      </c>
      <c r="CZ7" s="65"/>
      <c r="DA7" s="39">
        <f t="shared" si="12"/>
        <v>1186.85</v>
      </c>
      <c r="DB7" s="118"/>
      <c r="DC7" s="57">
        <v>1100.0</v>
      </c>
      <c r="DD7" s="115">
        <v>0.0</v>
      </c>
      <c r="DE7" s="57">
        <v>1220.0</v>
      </c>
      <c r="DF7" s="56">
        <v>1220.0</v>
      </c>
      <c r="DG7" s="57">
        <v>0.0</v>
      </c>
      <c r="DH7" s="57"/>
      <c r="DI7" s="57">
        <v>0.0</v>
      </c>
      <c r="DJ7" s="65"/>
      <c r="DK7" s="39">
        <f t="shared" si="13"/>
        <v>1220</v>
      </c>
      <c r="DL7" s="57">
        <v>1100.0</v>
      </c>
      <c r="DM7" s="115">
        <v>0.0</v>
      </c>
      <c r="DN7" s="57">
        <v>1220.0</v>
      </c>
      <c r="DO7" s="56">
        <v>1220.0</v>
      </c>
      <c r="DP7" s="57">
        <v>0.0</v>
      </c>
      <c r="DQ7" s="57">
        <v>0.0</v>
      </c>
      <c r="DR7" s="65"/>
      <c r="DS7" s="39">
        <f t="shared" si="14"/>
        <v>1220</v>
      </c>
      <c r="DT7" s="57">
        <v>1100.0</v>
      </c>
      <c r="DU7" s="115">
        <v>0.0</v>
      </c>
      <c r="DV7" s="57">
        <v>1220.0</v>
      </c>
      <c r="DW7" s="56">
        <v>1220.0</v>
      </c>
      <c r="DX7" s="57">
        <v>0.0</v>
      </c>
      <c r="DY7" s="57">
        <v>0.0</v>
      </c>
      <c r="DZ7" s="65"/>
      <c r="EA7" s="39">
        <f t="shared" si="15"/>
        <v>1220</v>
      </c>
      <c r="EB7" s="57">
        <v>1100.0</v>
      </c>
      <c r="EC7" s="115">
        <v>0.0</v>
      </c>
      <c r="ED7" s="57">
        <v>1220.0</v>
      </c>
      <c r="EE7" s="56">
        <v>1220.0</v>
      </c>
      <c r="EF7" s="57">
        <v>0.0</v>
      </c>
      <c r="EG7" s="57">
        <v>0.0</v>
      </c>
      <c r="EH7" s="65"/>
      <c r="EI7" s="39">
        <f t="shared" si="16"/>
        <v>1220</v>
      </c>
      <c r="EJ7" s="57">
        <v>1100.0</v>
      </c>
      <c r="EK7" s="115">
        <v>0.0</v>
      </c>
      <c r="EL7" s="57">
        <v>1220.0</v>
      </c>
      <c r="EM7" s="56">
        <v>1220.0</v>
      </c>
      <c r="EN7" s="57">
        <v>0.0</v>
      </c>
      <c r="EO7" s="57">
        <v>0.0</v>
      </c>
      <c r="EP7" s="65"/>
      <c r="EQ7" s="39">
        <f t="shared" si="17"/>
        <v>1220</v>
      </c>
      <c r="ER7" s="57">
        <v>1100.0</v>
      </c>
      <c r="ES7" s="115">
        <v>0.0</v>
      </c>
      <c r="ET7" s="57">
        <v>1220.0</v>
      </c>
      <c r="EU7" s="56">
        <v>1220.0</v>
      </c>
      <c r="EV7" s="57">
        <v>0.0</v>
      </c>
      <c r="EW7" s="57">
        <v>0.0</v>
      </c>
      <c r="EX7" s="65"/>
      <c r="EY7" s="39">
        <f t="shared" si="18"/>
        <v>1220</v>
      </c>
      <c r="EZ7" s="66">
        <v>1100.0</v>
      </c>
      <c r="FA7" s="56"/>
      <c r="FB7" s="66">
        <v>1242.0</v>
      </c>
      <c r="FC7" s="116"/>
      <c r="FD7" s="66">
        <v>0.0</v>
      </c>
      <c r="FE7" s="119"/>
      <c r="FF7" s="119"/>
      <c r="FG7" s="39" t="str">
        <f t="shared" si="19"/>
        <v/>
      </c>
      <c r="FH7" s="66">
        <v>1100.0</v>
      </c>
      <c r="FI7" s="116"/>
      <c r="FJ7" s="66"/>
      <c r="FK7" s="116"/>
      <c r="FL7" s="66"/>
      <c r="FM7" s="119"/>
      <c r="FN7" s="119"/>
      <c r="FO7" s="39" t="str">
        <f t="shared" si="20"/>
        <v/>
      </c>
      <c r="FP7" s="66">
        <v>1100.0</v>
      </c>
      <c r="FQ7" s="116"/>
      <c r="FR7" s="66"/>
      <c r="FS7" s="116"/>
      <c r="FT7" s="66"/>
      <c r="FU7" s="119"/>
      <c r="FV7" s="119"/>
      <c r="FW7" s="39" t="str">
        <f t="shared" si="21"/>
        <v/>
      </c>
      <c r="FX7" s="66">
        <v>1100.0</v>
      </c>
      <c r="FY7" s="116"/>
      <c r="FZ7" s="66"/>
      <c r="GA7" s="116"/>
      <c r="GB7" s="66"/>
      <c r="GC7" s="119"/>
      <c r="GD7" s="119"/>
      <c r="GE7" s="39" t="str">
        <f t="shared" si="22"/>
        <v/>
      </c>
      <c r="GF7" s="66">
        <v>1100.0</v>
      </c>
      <c r="GG7" s="116"/>
      <c r="GH7" s="66"/>
      <c r="GI7" s="116"/>
      <c r="GJ7" s="66"/>
      <c r="GK7" s="119"/>
      <c r="GL7" s="119"/>
      <c r="GM7" s="39" t="str">
        <f t="shared" si="23"/>
        <v/>
      </c>
      <c r="GN7" s="66">
        <v>1100.0</v>
      </c>
      <c r="GO7" s="116"/>
      <c r="GP7" s="66"/>
      <c r="GQ7" s="116"/>
      <c r="GR7" s="66"/>
      <c r="GS7" s="119"/>
      <c r="GT7" s="119"/>
      <c r="GU7" s="120"/>
    </row>
    <row r="8">
      <c r="A8" s="112" t="b">
        <v>0</v>
      </c>
      <c r="B8" s="21" t="s">
        <v>65</v>
      </c>
      <c r="C8" s="53" t="s">
        <v>55</v>
      </c>
      <c r="D8" s="21">
        <v>262668.0</v>
      </c>
      <c r="E8" s="54"/>
      <c r="F8" s="21" t="s">
        <v>61</v>
      </c>
      <c r="G8" s="21" t="s">
        <v>62</v>
      </c>
      <c r="H8" s="21" t="s">
        <v>63</v>
      </c>
      <c r="I8" s="55" t="s">
        <v>59</v>
      </c>
      <c r="J8" s="57"/>
      <c r="K8" s="56"/>
      <c r="L8" s="57"/>
      <c r="M8" s="56"/>
      <c r="N8" s="57"/>
      <c r="O8" s="65"/>
      <c r="P8" s="65"/>
      <c r="Q8" s="39" t="str">
        <f t="shared" si="1"/>
        <v/>
      </c>
      <c r="R8" s="57"/>
      <c r="S8" s="56"/>
      <c r="T8" s="57"/>
      <c r="U8" s="56"/>
      <c r="V8" s="57"/>
      <c r="W8" s="65"/>
      <c r="X8" s="65"/>
      <c r="Y8" s="39" t="str">
        <f t="shared" si="2"/>
        <v/>
      </c>
      <c r="Z8" s="57"/>
      <c r="AA8" s="56"/>
      <c r="AB8" s="57"/>
      <c r="AC8" s="56"/>
      <c r="AD8" s="57"/>
      <c r="AE8" s="65"/>
      <c r="AF8" s="65"/>
      <c r="AG8" s="39" t="str">
        <f t="shared" si="3"/>
        <v/>
      </c>
      <c r="AH8" s="57"/>
      <c r="AI8" s="56"/>
      <c r="AJ8" s="57"/>
      <c r="AK8" s="56"/>
      <c r="AL8" s="57"/>
      <c r="AM8" s="65"/>
      <c r="AN8" s="65"/>
      <c r="AO8" s="39" t="str">
        <f t="shared" si="4"/>
        <v/>
      </c>
      <c r="AP8" s="57"/>
      <c r="AQ8" s="56"/>
      <c r="AR8" s="57"/>
      <c r="AS8" s="56"/>
      <c r="AT8" s="57"/>
      <c r="AU8" s="65"/>
      <c r="AV8" s="65"/>
      <c r="AW8" s="39" t="str">
        <f t="shared" si="5"/>
        <v/>
      </c>
      <c r="AX8" s="57"/>
      <c r="AY8" s="56"/>
      <c r="AZ8" s="57"/>
      <c r="BA8" s="56"/>
      <c r="BB8" s="57"/>
      <c r="BC8" s="65"/>
      <c r="BD8" s="65"/>
      <c r="BE8" s="39" t="str">
        <f t="shared" si="6"/>
        <v/>
      </c>
      <c r="BF8" s="57"/>
      <c r="BG8" s="56"/>
      <c r="BH8" s="57"/>
      <c r="BI8" s="56"/>
      <c r="BJ8" s="57"/>
      <c r="BK8" s="65"/>
      <c r="BL8" s="65"/>
      <c r="BM8" s="39" t="str">
        <f t="shared" si="7"/>
        <v/>
      </c>
      <c r="BN8" s="57"/>
      <c r="BO8" s="56"/>
      <c r="BP8" s="57"/>
      <c r="BQ8" s="56"/>
      <c r="BR8" s="57"/>
      <c r="BS8" s="65"/>
      <c r="BT8" s="65"/>
      <c r="BU8" s="39" t="str">
        <f t="shared" si="8"/>
        <v/>
      </c>
      <c r="BV8" s="57"/>
      <c r="BW8" s="56"/>
      <c r="BX8" s="57"/>
      <c r="BY8" s="56"/>
      <c r="BZ8" s="57"/>
      <c r="CA8" s="65"/>
      <c r="CB8" s="65"/>
      <c r="CC8" s="39" t="str">
        <f t="shared" si="9"/>
        <v/>
      </c>
      <c r="CD8" s="57"/>
      <c r="CE8" s="56"/>
      <c r="CF8" s="57"/>
      <c r="CG8" s="56"/>
      <c r="CH8" s="57"/>
      <c r="CI8" s="65"/>
      <c r="CJ8" s="65"/>
      <c r="CK8" s="39" t="str">
        <f t="shared" si="10"/>
        <v/>
      </c>
      <c r="CL8" s="57"/>
      <c r="CM8" s="56"/>
      <c r="CN8" s="57"/>
      <c r="CO8" s="56"/>
      <c r="CP8" s="57"/>
      <c r="CQ8" s="65"/>
      <c r="CR8" s="65"/>
      <c r="CS8" s="39" t="str">
        <f t="shared" si="11"/>
        <v/>
      </c>
      <c r="CT8" s="57"/>
      <c r="CU8" s="57"/>
      <c r="CV8" s="57"/>
      <c r="CW8" s="57"/>
      <c r="CX8" s="57"/>
      <c r="CY8" s="65"/>
      <c r="CZ8" s="65"/>
      <c r="DA8" s="39" t="str">
        <f t="shared" si="12"/>
        <v/>
      </c>
      <c r="DB8" s="118"/>
      <c r="DC8" s="57"/>
      <c r="DD8" s="56"/>
      <c r="DE8" s="57"/>
      <c r="DF8" s="56"/>
      <c r="DG8" s="57"/>
      <c r="DH8" s="57"/>
      <c r="DI8" s="65"/>
      <c r="DJ8" s="65"/>
      <c r="DK8" s="39" t="str">
        <f t="shared" si="13"/>
        <v/>
      </c>
      <c r="DL8" s="57">
        <v>875.0</v>
      </c>
      <c r="DM8" s="115">
        <v>0.0</v>
      </c>
      <c r="DN8" s="57">
        <v>641.76</v>
      </c>
      <c r="DO8" s="56">
        <v>641.76</v>
      </c>
      <c r="DP8" s="57">
        <v>0.0</v>
      </c>
      <c r="DQ8" s="57">
        <v>0.0</v>
      </c>
      <c r="DR8" s="65"/>
      <c r="DS8" s="39">
        <f t="shared" si="14"/>
        <v>641.76</v>
      </c>
      <c r="DT8" s="57">
        <v>875.0</v>
      </c>
      <c r="DU8" s="115">
        <v>51.0</v>
      </c>
      <c r="DV8" s="57">
        <v>824.0</v>
      </c>
      <c r="DW8" s="56">
        <v>824.0</v>
      </c>
      <c r="DX8" s="57">
        <v>396.0</v>
      </c>
      <c r="DY8" s="57">
        <v>0.0</v>
      </c>
      <c r="DZ8" s="65"/>
      <c r="EA8" s="39">
        <f t="shared" si="15"/>
        <v>1169</v>
      </c>
      <c r="EB8" s="57">
        <v>875.0</v>
      </c>
      <c r="EC8" s="115">
        <v>51.0</v>
      </c>
      <c r="ED8" s="57">
        <v>824.0</v>
      </c>
      <c r="EE8" s="56">
        <v>824.0</v>
      </c>
      <c r="EF8" s="57">
        <v>396.0</v>
      </c>
      <c r="EG8" s="57">
        <v>0.0</v>
      </c>
      <c r="EH8" s="65"/>
      <c r="EI8" s="39">
        <f t="shared" si="16"/>
        <v>1169</v>
      </c>
      <c r="EJ8" s="57">
        <v>875.0</v>
      </c>
      <c r="EK8" s="115">
        <v>0.0</v>
      </c>
      <c r="EL8" s="57">
        <v>824.0</v>
      </c>
      <c r="EM8" s="56">
        <v>824.0</v>
      </c>
      <c r="EN8" s="57">
        <v>396.0</v>
      </c>
      <c r="EO8" s="57">
        <v>0.0</v>
      </c>
      <c r="EP8" s="65"/>
      <c r="EQ8" s="39">
        <f t="shared" si="17"/>
        <v>1220</v>
      </c>
      <c r="ER8" s="57">
        <v>875.0</v>
      </c>
      <c r="ES8" s="115">
        <v>51.0</v>
      </c>
      <c r="ET8" s="57">
        <v>824.0</v>
      </c>
      <c r="EU8" s="56">
        <v>824.0</v>
      </c>
      <c r="EV8" s="57">
        <v>396.0</v>
      </c>
      <c r="EW8" s="57">
        <v>0.0</v>
      </c>
      <c r="EX8" s="65"/>
      <c r="EY8" s="39">
        <f t="shared" si="18"/>
        <v>1169</v>
      </c>
      <c r="EZ8" s="66">
        <v>875.0</v>
      </c>
      <c r="FA8" s="56"/>
      <c r="FB8" s="66">
        <v>846.0</v>
      </c>
      <c r="FC8" s="116"/>
      <c r="FD8" s="66">
        <v>396.0</v>
      </c>
      <c r="FE8" s="119"/>
      <c r="FF8" s="119"/>
      <c r="FG8" s="39" t="str">
        <f t="shared" si="19"/>
        <v/>
      </c>
      <c r="FH8" s="66">
        <v>875.0</v>
      </c>
      <c r="FI8" s="116"/>
      <c r="FJ8" s="66"/>
      <c r="FK8" s="116"/>
      <c r="FL8" s="66"/>
      <c r="FM8" s="119"/>
      <c r="FN8" s="119"/>
      <c r="FO8" s="39" t="str">
        <f t="shared" si="20"/>
        <v/>
      </c>
      <c r="FP8" s="66">
        <v>875.0</v>
      </c>
      <c r="FQ8" s="116"/>
      <c r="FR8" s="66"/>
      <c r="FS8" s="116"/>
      <c r="FT8" s="66"/>
      <c r="FU8" s="119"/>
      <c r="FV8" s="119"/>
      <c r="FW8" s="39" t="str">
        <f t="shared" si="21"/>
        <v/>
      </c>
      <c r="FX8" s="66">
        <v>875.0</v>
      </c>
      <c r="FY8" s="116"/>
      <c r="FZ8" s="66"/>
      <c r="GA8" s="116"/>
      <c r="GB8" s="66"/>
      <c r="GC8" s="119"/>
      <c r="GD8" s="119"/>
      <c r="GE8" s="39" t="str">
        <f t="shared" si="22"/>
        <v/>
      </c>
      <c r="GF8" s="66">
        <v>875.0</v>
      </c>
      <c r="GG8" s="116"/>
      <c r="GH8" s="66"/>
      <c r="GI8" s="116"/>
      <c r="GJ8" s="66"/>
      <c r="GK8" s="119"/>
      <c r="GL8" s="119"/>
      <c r="GM8" s="39" t="str">
        <f t="shared" si="23"/>
        <v/>
      </c>
      <c r="GN8" s="66">
        <v>875.0</v>
      </c>
      <c r="GO8" s="116"/>
      <c r="GP8" s="66"/>
      <c r="GQ8" s="116"/>
      <c r="GR8" s="66"/>
      <c r="GS8" s="119"/>
      <c r="GT8" s="119"/>
      <c r="GU8" s="120"/>
    </row>
    <row r="9">
      <c r="A9" s="112" t="b">
        <v>0</v>
      </c>
      <c r="B9" s="21" t="s">
        <v>66</v>
      </c>
      <c r="C9" s="53" t="s">
        <v>55</v>
      </c>
      <c r="D9" s="21">
        <v>262668.0</v>
      </c>
      <c r="E9" s="54"/>
      <c r="F9" s="21" t="s">
        <v>61</v>
      </c>
      <c r="G9" s="21" t="s">
        <v>62</v>
      </c>
      <c r="H9" s="21" t="s">
        <v>63</v>
      </c>
      <c r="I9" s="55" t="s">
        <v>59</v>
      </c>
      <c r="J9" s="57"/>
      <c r="K9" s="56"/>
      <c r="L9" s="57"/>
      <c r="M9" s="56"/>
      <c r="N9" s="57"/>
      <c r="O9" s="65"/>
      <c r="P9" s="65"/>
      <c r="Q9" s="39" t="str">
        <f t="shared" si="1"/>
        <v/>
      </c>
      <c r="R9" s="57"/>
      <c r="S9" s="56"/>
      <c r="T9" s="57"/>
      <c r="U9" s="56"/>
      <c r="V9" s="57"/>
      <c r="W9" s="65"/>
      <c r="X9" s="65"/>
      <c r="Y9" s="39" t="str">
        <f t="shared" si="2"/>
        <v/>
      </c>
      <c r="Z9" s="57"/>
      <c r="AA9" s="56"/>
      <c r="AB9" s="57"/>
      <c r="AC9" s="56"/>
      <c r="AD9" s="57"/>
      <c r="AE9" s="65"/>
      <c r="AF9" s="65"/>
      <c r="AG9" s="39" t="str">
        <f t="shared" si="3"/>
        <v/>
      </c>
      <c r="AH9" s="57"/>
      <c r="AI9" s="56"/>
      <c r="AJ9" s="57"/>
      <c r="AK9" s="56"/>
      <c r="AL9" s="57"/>
      <c r="AM9" s="65"/>
      <c r="AN9" s="65"/>
      <c r="AO9" s="39" t="str">
        <f t="shared" si="4"/>
        <v/>
      </c>
      <c r="AP9" s="57"/>
      <c r="AQ9" s="56"/>
      <c r="AR9" s="57"/>
      <c r="AS9" s="56"/>
      <c r="AT9" s="57"/>
      <c r="AU9" s="65"/>
      <c r="AV9" s="65"/>
      <c r="AW9" s="39" t="str">
        <f t="shared" si="5"/>
        <v/>
      </c>
      <c r="AX9" s="57"/>
      <c r="AY9" s="56"/>
      <c r="AZ9" s="57"/>
      <c r="BA9" s="56"/>
      <c r="BB9" s="57"/>
      <c r="BC9" s="65"/>
      <c r="BD9" s="65"/>
      <c r="BE9" s="39" t="str">
        <f t="shared" si="6"/>
        <v/>
      </c>
      <c r="BF9" s="57"/>
      <c r="BG9" s="56"/>
      <c r="BH9" s="57"/>
      <c r="BI9" s="56"/>
      <c r="BJ9" s="57"/>
      <c r="BK9" s="65"/>
      <c r="BL9" s="65"/>
      <c r="BM9" s="39" t="str">
        <f t="shared" si="7"/>
        <v/>
      </c>
      <c r="BN9" s="57"/>
      <c r="BO9" s="56"/>
      <c r="BP9" s="57"/>
      <c r="BQ9" s="56"/>
      <c r="BR9" s="57"/>
      <c r="BS9" s="65"/>
      <c r="BT9" s="65"/>
      <c r="BU9" s="39" t="str">
        <f t="shared" si="8"/>
        <v/>
      </c>
      <c r="BV9" s="57"/>
      <c r="BW9" s="56"/>
      <c r="BX9" s="57"/>
      <c r="BY9" s="56"/>
      <c r="BZ9" s="57"/>
      <c r="CA9" s="65"/>
      <c r="CB9" s="65"/>
      <c r="CC9" s="39" t="str">
        <f t="shared" si="9"/>
        <v/>
      </c>
      <c r="CD9" s="57"/>
      <c r="CE9" s="56"/>
      <c r="CF9" s="57"/>
      <c r="CG9" s="56"/>
      <c r="CH9" s="57"/>
      <c r="CI9" s="65"/>
      <c r="CJ9" s="65"/>
      <c r="CK9" s="39" t="str">
        <f t="shared" si="10"/>
        <v/>
      </c>
      <c r="CL9" s="57"/>
      <c r="CM9" s="56"/>
      <c r="CN9" s="57"/>
      <c r="CO9" s="56"/>
      <c r="CP9" s="57"/>
      <c r="CQ9" s="65"/>
      <c r="CR9" s="65"/>
      <c r="CS9" s="39" t="str">
        <f t="shared" si="11"/>
        <v/>
      </c>
      <c r="CT9" s="57"/>
      <c r="CU9" s="57"/>
      <c r="CV9" s="57"/>
      <c r="CW9" s="57"/>
      <c r="CX9" s="57"/>
      <c r="CY9" s="65"/>
      <c r="CZ9" s="65"/>
      <c r="DA9" s="39" t="str">
        <f t="shared" si="12"/>
        <v/>
      </c>
      <c r="DB9" s="118"/>
      <c r="DC9" s="57"/>
      <c r="DD9" s="56"/>
      <c r="DE9" s="57"/>
      <c r="DF9" s="56"/>
      <c r="DG9" s="57"/>
      <c r="DH9" s="57"/>
      <c r="DI9" s="65"/>
      <c r="DJ9" s="65"/>
      <c r="DK9" s="39" t="str">
        <f t="shared" si="13"/>
        <v/>
      </c>
      <c r="DL9" s="57"/>
      <c r="DM9" s="56"/>
      <c r="DN9" s="57"/>
      <c r="DO9" s="56"/>
      <c r="DP9" s="57"/>
      <c r="DQ9" s="65"/>
      <c r="DR9" s="65"/>
      <c r="DS9" s="39" t="str">
        <f t="shared" si="14"/>
        <v/>
      </c>
      <c r="DT9" s="57"/>
      <c r="DU9" s="56"/>
      <c r="DV9" s="57"/>
      <c r="DW9" s="56"/>
      <c r="DX9" s="57"/>
      <c r="DY9" s="65"/>
      <c r="DZ9" s="65"/>
      <c r="EA9" s="39" t="str">
        <f t="shared" si="15"/>
        <v/>
      </c>
      <c r="EB9" s="57">
        <v>1220.0</v>
      </c>
      <c r="EC9" s="115">
        <v>875.0</v>
      </c>
      <c r="ED9" s="57">
        <v>0.0</v>
      </c>
      <c r="EE9" s="56">
        <v>0.0</v>
      </c>
      <c r="EF9" s="57">
        <v>875.0</v>
      </c>
      <c r="EG9" s="57">
        <v>4.97</v>
      </c>
      <c r="EH9" s="65"/>
      <c r="EI9" s="39">
        <f t="shared" si="16"/>
        <v>-4.97</v>
      </c>
      <c r="EJ9" s="57">
        <v>1220.0</v>
      </c>
      <c r="EK9" s="115">
        <v>0.0</v>
      </c>
      <c r="EL9" s="57">
        <v>930.0</v>
      </c>
      <c r="EM9" s="56">
        <v>930.0</v>
      </c>
      <c r="EN9" s="57">
        <v>290.0</v>
      </c>
      <c r="EO9" s="57">
        <v>0.0</v>
      </c>
      <c r="EP9" s="65"/>
      <c r="EQ9" s="39">
        <f t="shared" si="17"/>
        <v>1220</v>
      </c>
      <c r="ER9" s="57">
        <v>1220.0</v>
      </c>
      <c r="ES9" s="115">
        <v>0.0</v>
      </c>
      <c r="ET9" s="57">
        <v>930.0</v>
      </c>
      <c r="EU9" s="56">
        <v>930.0</v>
      </c>
      <c r="EV9" s="57">
        <v>290.0</v>
      </c>
      <c r="EW9" s="57">
        <v>0.0</v>
      </c>
      <c r="EX9" s="65"/>
      <c r="EY9" s="39">
        <f t="shared" si="18"/>
        <v>1220</v>
      </c>
      <c r="EZ9" s="66">
        <v>1220.0</v>
      </c>
      <c r="FA9" s="56"/>
      <c r="FB9" s="66">
        <v>952.0</v>
      </c>
      <c r="FC9" s="116"/>
      <c r="FD9" s="66">
        <v>290.0</v>
      </c>
      <c r="FE9" s="119"/>
      <c r="FF9" s="119"/>
      <c r="FG9" s="39" t="str">
        <f t="shared" si="19"/>
        <v/>
      </c>
      <c r="FH9" s="66">
        <v>1220.0</v>
      </c>
      <c r="FI9" s="116"/>
      <c r="FJ9" s="66"/>
      <c r="FK9" s="116"/>
      <c r="FL9" s="66"/>
      <c r="FM9" s="119"/>
      <c r="FN9" s="119"/>
      <c r="FO9" s="39" t="str">
        <f t="shared" si="20"/>
        <v/>
      </c>
      <c r="FP9" s="66">
        <v>1220.0</v>
      </c>
      <c r="FQ9" s="116"/>
      <c r="FR9" s="66"/>
      <c r="FS9" s="116"/>
      <c r="FT9" s="66"/>
      <c r="FU9" s="119"/>
      <c r="FV9" s="119"/>
      <c r="FW9" s="39" t="str">
        <f t="shared" si="21"/>
        <v/>
      </c>
      <c r="FX9" s="66">
        <v>1220.0</v>
      </c>
      <c r="FY9" s="116"/>
      <c r="FZ9" s="66"/>
      <c r="GA9" s="116"/>
      <c r="GB9" s="66"/>
      <c r="GC9" s="119"/>
      <c r="GD9" s="119"/>
      <c r="GE9" s="39" t="str">
        <f t="shared" si="22"/>
        <v/>
      </c>
      <c r="GF9" s="66">
        <v>1220.0</v>
      </c>
      <c r="GG9" s="116"/>
      <c r="GH9" s="66"/>
      <c r="GI9" s="116"/>
      <c r="GJ9" s="66"/>
      <c r="GK9" s="119"/>
      <c r="GL9" s="119"/>
      <c r="GM9" s="39" t="str">
        <f t="shared" si="23"/>
        <v/>
      </c>
      <c r="GN9" s="66">
        <v>1220.0</v>
      </c>
      <c r="GO9" s="116"/>
      <c r="GP9" s="66"/>
      <c r="GQ9" s="116"/>
      <c r="GR9" s="66"/>
      <c r="GS9" s="119"/>
      <c r="GT9" s="119"/>
      <c r="GU9" s="120"/>
    </row>
    <row r="10">
      <c r="A10" s="112" t="b">
        <v>0</v>
      </c>
      <c r="B10" s="21" t="s">
        <v>67</v>
      </c>
      <c r="C10" s="53" t="s">
        <v>55</v>
      </c>
      <c r="D10" s="21">
        <v>262668.0</v>
      </c>
      <c r="E10" s="54"/>
      <c r="F10" s="21" t="s">
        <v>61</v>
      </c>
      <c r="G10" s="21" t="s">
        <v>62</v>
      </c>
      <c r="H10" s="21" t="s">
        <v>63</v>
      </c>
      <c r="I10" s="55" t="s">
        <v>59</v>
      </c>
      <c r="J10" s="57"/>
      <c r="K10" s="56"/>
      <c r="L10" s="57"/>
      <c r="M10" s="56"/>
      <c r="N10" s="57"/>
      <c r="O10" s="65"/>
      <c r="P10" s="65"/>
      <c r="Q10" s="39" t="str">
        <f t="shared" si="1"/>
        <v/>
      </c>
      <c r="R10" s="57"/>
      <c r="S10" s="56"/>
      <c r="T10" s="57"/>
      <c r="U10" s="56"/>
      <c r="V10" s="57"/>
      <c r="W10" s="65"/>
      <c r="X10" s="65"/>
      <c r="Y10" s="39" t="str">
        <f t="shared" si="2"/>
        <v/>
      </c>
      <c r="Z10" s="57"/>
      <c r="AA10" s="56"/>
      <c r="AB10" s="57"/>
      <c r="AC10" s="56"/>
      <c r="AD10" s="57"/>
      <c r="AE10" s="65"/>
      <c r="AF10" s="65"/>
      <c r="AG10" s="39" t="str">
        <f t="shared" si="3"/>
        <v/>
      </c>
      <c r="AH10" s="57"/>
      <c r="AI10" s="56"/>
      <c r="AJ10" s="57"/>
      <c r="AK10" s="56"/>
      <c r="AL10" s="57"/>
      <c r="AM10" s="65"/>
      <c r="AN10" s="65"/>
      <c r="AO10" s="39" t="str">
        <f t="shared" si="4"/>
        <v/>
      </c>
      <c r="AP10" s="57"/>
      <c r="AQ10" s="56"/>
      <c r="AR10" s="57"/>
      <c r="AS10" s="56"/>
      <c r="AT10" s="57"/>
      <c r="AU10" s="65"/>
      <c r="AV10" s="65"/>
      <c r="AW10" s="39" t="str">
        <f t="shared" si="5"/>
        <v/>
      </c>
      <c r="AX10" s="57"/>
      <c r="AY10" s="56"/>
      <c r="AZ10" s="57"/>
      <c r="BA10" s="56"/>
      <c r="BB10" s="57"/>
      <c r="BC10" s="65"/>
      <c r="BD10" s="65"/>
      <c r="BE10" s="39" t="str">
        <f t="shared" si="6"/>
        <v/>
      </c>
      <c r="BF10" s="57"/>
      <c r="BG10" s="56"/>
      <c r="BH10" s="57"/>
      <c r="BI10" s="56"/>
      <c r="BJ10" s="57"/>
      <c r="BK10" s="65"/>
      <c r="BL10" s="65"/>
      <c r="BM10" s="39" t="str">
        <f t="shared" si="7"/>
        <v/>
      </c>
      <c r="BN10" s="57">
        <v>875.0</v>
      </c>
      <c r="BO10" s="115">
        <v>0.0</v>
      </c>
      <c r="BP10" s="57">
        <v>402.0</v>
      </c>
      <c r="BQ10" s="56">
        <v>402.0</v>
      </c>
      <c r="BR10" s="57">
        <v>818.0</v>
      </c>
      <c r="BS10" s="57">
        <v>0.0</v>
      </c>
      <c r="BT10" s="65"/>
      <c r="BU10" s="39">
        <f t="shared" si="8"/>
        <v>1220</v>
      </c>
      <c r="BV10" s="57">
        <v>875.0</v>
      </c>
      <c r="BW10" s="115">
        <v>0.0</v>
      </c>
      <c r="BX10" s="57">
        <v>402.0</v>
      </c>
      <c r="BY10" s="56">
        <v>402.0</v>
      </c>
      <c r="BZ10" s="57">
        <v>818.0</v>
      </c>
      <c r="CA10" s="57">
        <v>0.0</v>
      </c>
      <c r="CB10" s="65"/>
      <c r="CC10" s="39">
        <f t="shared" si="9"/>
        <v>1220</v>
      </c>
      <c r="CD10" s="57">
        <v>875.0</v>
      </c>
      <c r="CE10" s="115">
        <v>0.0</v>
      </c>
      <c r="CF10" s="57">
        <v>938.0</v>
      </c>
      <c r="CG10" s="56">
        <v>938.0</v>
      </c>
      <c r="CH10" s="57">
        <v>282.0</v>
      </c>
      <c r="CI10" s="57">
        <v>0.0</v>
      </c>
      <c r="CJ10" s="65"/>
      <c r="CK10" s="39">
        <f t="shared" si="10"/>
        <v>1220</v>
      </c>
      <c r="CL10" s="57">
        <v>875.0</v>
      </c>
      <c r="CM10" s="115">
        <v>0.0</v>
      </c>
      <c r="CN10" s="57">
        <v>938.0</v>
      </c>
      <c r="CO10" s="56">
        <v>938.0</v>
      </c>
      <c r="CP10" s="57">
        <v>282.0</v>
      </c>
      <c r="CQ10" s="57">
        <v>0.0</v>
      </c>
      <c r="CR10" s="65"/>
      <c r="CS10" s="39">
        <f t="shared" si="11"/>
        <v>1220</v>
      </c>
      <c r="CT10" s="57">
        <v>875.0</v>
      </c>
      <c r="CU10" s="115">
        <v>0.0</v>
      </c>
      <c r="CV10" s="57">
        <v>938.0</v>
      </c>
      <c r="CW10" s="57">
        <v>938.0</v>
      </c>
      <c r="CX10" s="57">
        <v>282.0</v>
      </c>
      <c r="CY10" s="57">
        <v>0.0</v>
      </c>
      <c r="CZ10" s="65"/>
      <c r="DA10" s="39">
        <f t="shared" si="12"/>
        <v>1220</v>
      </c>
      <c r="DB10" s="118"/>
      <c r="DC10" s="57">
        <v>875.0</v>
      </c>
      <c r="DD10" s="115">
        <v>0.0</v>
      </c>
      <c r="DE10" s="57">
        <v>930.0</v>
      </c>
      <c r="DF10" s="56">
        <v>930.0</v>
      </c>
      <c r="DG10" s="57">
        <v>290.0</v>
      </c>
      <c r="DH10" s="57"/>
      <c r="DI10" s="57">
        <v>0.0</v>
      </c>
      <c r="DJ10" s="65"/>
      <c r="DK10" s="39">
        <f t="shared" si="13"/>
        <v>1220</v>
      </c>
      <c r="DL10" s="57">
        <v>875.0</v>
      </c>
      <c r="DM10" s="115">
        <v>0.0</v>
      </c>
      <c r="DN10" s="57">
        <v>930.0</v>
      </c>
      <c r="DO10" s="56">
        <v>930.0</v>
      </c>
      <c r="DP10" s="57">
        <v>290.0</v>
      </c>
      <c r="DQ10" s="57">
        <v>0.0</v>
      </c>
      <c r="DR10" s="65"/>
      <c r="DS10" s="39">
        <f t="shared" si="14"/>
        <v>1220</v>
      </c>
      <c r="DT10" s="57">
        <v>875.0</v>
      </c>
      <c r="DU10" s="115">
        <v>0.0</v>
      </c>
      <c r="DV10" s="57">
        <v>930.0</v>
      </c>
      <c r="DW10" s="56">
        <v>930.0</v>
      </c>
      <c r="DX10" s="57">
        <v>290.0</v>
      </c>
      <c r="DY10" s="57">
        <v>0.0</v>
      </c>
      <c r="DZ10" s="65"/>
      <c r="EA10" s="39">
        <f t="shared" si="15"/>
        <v>1220</v>
      </c>
      <c r="EB10" s="57">
        <v>875.0</v>
      </c>
      <c r="EC10" s="115">
        <v>0.0</v>
      </c>
      <c r="ED10" s="57">
        <v>930.0</v>
      </c>
      <c r="EE10" s="56">
        <v>930.0</v>
      </c>
      <c r="EF10" s="57">
        <v>290.0</v>
      </c>
      <c r="EG10" s="57">
        <v>0.0</v>
      </c>
      <c r="EH10" s="65"/>
      <c r="EI10" s="39">
        <f t="shared" si="16"/>
        <v>1220</v>
      </c>
      <c r="EJ10" s="57">
        <v>875.0</v>
      </c>
      <c r="EK10" s="115">
        <v>0.0</v>
      </c>
      <c r="EL10" s="57">
        <v>930.0</v>
      </c>
      <c r="EM10" s="56">
        <v>930.0</v>
      </c>
      <c r="EN10" s="57">
        <v>290.0</v>
      </c>
      <c r="EO10" s="57">
        <v>0.0</v>
      </c>
      <c r="EP10" s="65"/>
      <c r="EQ10" s="39">
        <f t="shared" si="17"/>
        <v>1220</v>
      </c>
      <c r="ER10" s="57">
        <v>875.0</v>
      </c>
      <c r="ES10" s="115">
        <v>0.0</v>
      </c>
      <c r="ET10" s="57">
        <v>930.0</v>
      </c>
      <c r="EU10" s="56">
        <v>930.0</v>
      </c>
      <c r="EV10" s="57">
        <v>290.0</v>
      </c>
      <c r="EW10" s="57">
        <v>0.0</v>
      </c>
      <c r="EX10" s="65"/>
      <c r="EY10" s="39">
        <f t="shared" si="18"/>
        <v>1220</v>
      </c>
      <c r="EZ10" s="66">
        <v>875.0</v>
      </c>
      <c r="FA10" s="56"/>
      <c r="FB10" s="66">
        <v>952.0</v>
      </c>
      <c r="FC10" s="116"/>
      <c r="FD10" s="66">
        <v>290.0</v>
      </c>
      <c r="FE10" s="119"/>
      <c r="FF10" s="119"/>
      <c r="FG10" s="39" t="str">
        <f t="shared" si="19"/>
        <v/>
      </c>
      <c r="FH10" s="66">
        <v>875.0</v>
      </c>
      <c r="FI10" s="116"/>
      <c r="FJ10" s="66"/>
      <c r="FK10" s="116"/>
      <c r="FL10" s="66"/>
      <c r="FM10" s="119"/>
      <c r="FN10" s="119"/>
      <c r="FO10" s="39" t="str">
        <f t="shared" si="20"/>
        <v/>
      </c>
      <c r="FP10" s="66">
        <v>875.0</v>
      </c>
      <c r="FQ10" s="116"/>
      <c r="FR10" s="66"/>
      <c r="FS10" s="116"/>
      <c r="FT10" s="66"/>
      <c r="FU10" s="119"/>
      <c r="FV10" s="119"/>
      <c r="FW10" s="39" t="str">
        <f t="shared" si="21"/>
        <v/>
      </c>
      <c r="FX10" s="66">
        <v>875.0</v>
      </c>
      <c r="FY10" s="116"/>
      <c r="FZ10" s="66"/>
      <c r="GA10" s="116"/>
      <c r="GB10" s="66"/>
      <c r="GC10" s="119"/>
      <c r="GD10" s="119"/>
      <c r="GE10" s="39" t="str">
        <f t="shared" si="22"/>
        <v/>
      </c>
      <c r="GF10" s="66">
        <v>875.0</v>
      </c>
      <c r="GG10" s="116"/>
      <c r="GH10" s="66"/>
      <c r="GI10" s="116"/>
      <c r="GJ10" s="66"/>
      <c r="GK10" s="119"/>
      <c r="GL10" s="119"/>
      <c r="GM10" s="39" t="str">
        <f t="shared" si="23"/>
        <v/>
      </c>
      <c r="GN10" s="66">
        <v>875.0</v>
      </c>
      <c r="GO10" s="116"/>
      <c r="GP10" s="66"/>
      <c r="GQ10" s="116"/>
      <c r="GR10" s="66"/>
      <c r="GS10" s="119"/>
      <c r="GT10" s="119"/>
      <c r="GU10" s="120"/>
    </row>
    <row r="11">
      <c r="A11" s="112" t="b">
        <v>0</v>
      </c>
      <c r="B11" s="21" t="s">
        <v>68</v>
      </c>
      <c r="C11" s="53" t="s">
        <v>55</v>
      </c>
      <c r="D11" s="21">
        <v>262668.0</v>
      </c>
      <c r="E11" s="54"/>
      <c r="F11" s="21" t="s">
        <v>61</v>
      </c>
      <c r="G11" s="21" t="s">
        <v>62</v>
      </c>
      <c r="H11" s="21" t="s">
        <v>63</v>
      </c>
      <c r="I11" s="55" t="s">
        <v>59</v>
      </c>
      <c r="J11" s="57"/>
      <c r="K11" s="56"/>
      <c r="L11" s="57"/>
      <c r="M11" s="56"/>
      <c r="N11" s="57"/>
      <c r="O11" s="65"/>
      <c r="P11" s="65"/>
      <c r="Q11" s="39" t="str">
        <f t="shared" si="1"/>
        <v/>
      </c>
      <c r="R11" s="57"/>
      <c r="S11" s="56"/>
      <c r="T11" s="57"/>
      <c r="U11" s="56"/>
      <c r="V11" s="57"/>
      <c r="W11" s="65"/>
      <c r="X11" s="65"/>
      <c r="Y11" s="39" t="str">
        <f t="shared" si="2"/>
        <v/>
      </c>
      <c r="Z11" s="57"/>
      <c r="AA11" s="56"/>
      <c r="AB11" s="57"/>
      <c r="AC11" s="56"/>
      <c r="AD11" s="57"/>
      <c r="AE11" s="65"/>
      <c r="AF11" s="65"/>
      <c r="AG11" s="39" t="str">
        <f t="shared" si="3"/>
        <v/>
      </c>
      <c r="AH11" s="57"/>
      <c r="AI11" s="56"/>
      <c r="AJ11" s="57"/>
      <c r="AK11" s="56"/>
      <c r="AL11" s="57"/>
      <c r="AM11" s="65"/>
      <c r="AN11" s="65"/>
      <c r="AO11" s="39" t="str">
        <f t="shared" si="4"/>
        <v/>
      </c>
      <c r="AP11" s="57"/>
      <c r="AQ11" s="56"/>
      <c r="AR11" s="57"/>
      <c r="AS11" s="56"/>
      <c r="AT11" s="57"/>
      <c r="AU11" s="65"/>
      <c r="AV11" s="65"/>
      <c r="AW11" s="39" t="str">
        <f t="shared" si="5"/>
        <v/>
      </c>
      <c r="AX11" s="57">
        <v>875.0</v>
      </c>
      <c r="AY11" s="115">
        <v>0.0</v>
      </c>
      <c r="AZ11" s="57">
        <v>119.88</v>
      </c>
      <c r="BA11" s="56">
        <v>119.88</v>
      </c>
      <c r="BB11" s="57">
        <v>971.0</v>
      </c>
      <c r="BC11" s="57">
        <v>0.0</v>
      </c>
      <c r="BD11" s="65"/>
      <c r="BE11" s="39">
        <f t="shared" si="6"/>
        <v>1090.88</v>
      </c>
      <c r="BF11" s="57">
        <v>875.0</v>
      </c>
      <c r="BG11" s="115">
        <v>0.0</v>
      </c>
      <c r="BH11" s="57">
        <v>249.0</v>
      </c>
      <c r="BI11" s="56">
        <v>249.0</v>
      </c>
      <c r="BJ11" s="57">
        <v>971.0</v>
      </c>
      <c r="BK11" s="57">
        <v>0.0</v>
      </c>
      <c r="BL11" s="65"/>
      <c r="BM11" s="39">
        <f t="shared" si="7"/>
        <v>1220</v>
      </c>
      <c r="BN11" s="57">
        <v>875.0</v>
      </c>
      <c r="BO11" s="115">
        <v>0.0</v>
      </c>
      <c r="BP11" s="57">
        <v>249.0</v>
      </c>
      <c r="BQ11" s="56">
        <v>249.0</v>
      </c>
      <c r="BR11" s="57">
        <v>971.0</v>
      </c>
      <c r="BS11" s="57">
        <v>0.0</v>
      </c>
      <c r="BT11" s="65"/>
      <c r="BU11" s="39">
        <f t="shared" si="8"/>
        <v>1220</v>
      </c>
      <c r="BV11" s="57">
        <v>875.0</v>
      </c>
      <c r="BW11" s="115">
        <v>0.0</v>
      </c>
      <c r="BX11" s="57">
        <v>249.0</v>
      </c>
      <c r="BY11" s="56">
        <v>249.0</v>
      </c>
      <c r="BZ11" s="57">
        <v>971.0</v>
      </c>
      <c r="CA11" s="57">
        <v>0.0</v>
      </c>
      <c r="CB11" s="65"/>
      <c r="CC11" s="39">
        <f t="shared" si="9"/>
        <v>1220</v>
      </c>
      <c r="CD11" s="57">
        <v>875.0</v>
      </c>
      <c r="CE11" s="115">
        <v>0.0</v>
      </c>
      <c r="CF11" s="57">
        <v>892.0</v>
      </c>
      <c r="CG11" s="56">
        <v>892.0</v>
      </c>
      <c r="CH11" s="57">
        <v>328.0</v>
      </c>
      <c r="CI11" s="57">
        <v>0.0</v>
      </c>
      <c r="CJ11" s="65"/>
      <c r="CK11" s="39">
        <f t="shared" si="10"/>
        <v>1220</v>
      </c>
      <c r="CL11" s="57">
        <v>875.0</v>
      </c>
      <c r="CM11" s="115">
        <v>0.0</v>
      </c>
      <c r="CN11" s="57">
        <v>892.0</v>
      </c>
      <c r="CO11" s="56">
        <v>892.0</v>
      </c>
      <c r="CP11" s="57">
        <v>328.0</v>
      </c>
      <c r="CQ11" s="57">
        <v>0.0</v>
      </c>
      <c r="CR11" s="65"/>
      <c r="CS11" s="39">
        <f t="shared" si="11"/>
        <v>1220</v>
      </c>
      <c r="CT11" s="57">
        <v>875.0</v>
      </c>
      <c r="CU11" s="115">
        <v>0.0</v>
      </c>
      <c r="CV11" s="57">
        <v>892.0</v>
      </c>
      <c r="CW11" s="57">
        <v>892.0</v>
      </c>
      <c r="CX11" s="57">
        <v>328.0</v>
      </c>
      <c r="CY11" s="57">
        <v>0.0</v>
      </c>
      <c r="CZ11" s="65"/>
      <c r="DA11" s="39">
        <f t="shared" si="12"/>
        <v>1220</v>
      </c>
      <c r="DB11" s="118"/>
      <c r="DC11" s="57">
        <v>875.0</v>
      </c>
      <c r="DD11" s="115">
        <v>0.0</v>
      </c>
      <c r="DE11" s="57">
        <v>883.0</v>
      </c>
      <c r="DF11" s="56">
        <v>883.0</v>
      </c>
      <c r="DG11" s="57">
        <v>337.0</v>
      </c>
      <c r="DH11" s="57"/>
      <c r="DI11" s="57">
        <v>0.0</v>
      </c>
      <c r="DJ11" s="65"/>
      <c r="DK11" s="39">
        <f t="shared" si="13"/>
        <v>1220</v>
      </c>
      <c r="DL11" s="57">
        <v>875.0</v>
      </c>
      <c r="DM11" s="115">
        <v>0.0</v>
      </c>
      <c r="DN11" s="57">
        <v>883.0</v>
      </c>
      <c r="DO11" s="56">
        <v>883.0</v>
      </c>
      <c r="DP11" s="57">
        <v>337.0</v>
      </c>
      <c r="DQ11" s="57">
        <v>0.0</v>
      </c>
      <c r="DR11" s="65"/>
      <c r="DS11" s="39">
        <f t="shared" si="14"/>
        <v>1220</v>
      </c>
      <c r="DT11" s="57">
        <v>875.0</v>
      </c>
      <c r="DU11" s="115">
        <v>0.0</v>
      </c>
      <c r="DV11" s="57">
        <v>814.0</v>
      </c>
      <c r="DW11" s="56">
        <v>814.0</v>
      </c>
      <c r="DX11" s="57">
        <v>406.0</v>
      </c>
      <c r="DY11" s="57">
        <v>0.0</v>
      </c>
      <c r="DZ11" s="65"/>
      <c r="EA11" s="39">
        <f t="shared" si="15"/>
        <v>1220</v>
      </c>
      <c r="EB11" s="57">
        <v>875.0</v>
      </c>
      <c r="EC11" s="115">
        <v>0.0</v>
      </c>
      <c r="ED11" s="57">
        <v>814.0</v>
      </c>
      <c r="EE11" s="56">
        <v>814.0</v>
      </c>
      <c r="EF11" s="57">
        <v>406.0</v>
      </c>
      <c r="EG11" s="57">
        <v>0.0</v>
      </c>
      <c r="EH11" s="65"/>
      <c r="EI11" s="39">
        <f t="shared" si="16"/>
        <v>1220</v>
      </c>
      <c r="EJ11" s="57">
        <v>875.0</v>
      </c>
      <c r="EK11" s="115">
        <v>0.0</v>
      </c>
      <c r="EL11" s="57">
        <v>814.0</v>
      </c>
      <c r="EM11" s="56">
        <v>814.0</v>
      </c>
      <c r="EN11" s="57">
        <v>406.0</v>
      </c>
      <c r="EO11" s="57">
        <v>0.0</v>
      </c>
      <c r="EP11" s="65"/>
      <c r="EQ11" s="39">
        <f t="shared" si="17"/>
        <v>1220</v>
      </c>
      <c r="ER11" s="57">
        <v>875.0</v>
      </c>
      <c r="ES11" s="115">
        <v>0.0</v>
      </c>
      <c r="ET11" s="57">
        <v>814.0</v>
      </c>
      <c r="EU11" s="56">
        <v>814.0</v>
      </c>
      <c r="EV11" s="57">
        <v>406.0</v>
      </c>
      <c r="EW11" s="57">
        <v>0.0</v>
      </c>
      <c r="EX11" s="65"/>
      <c r="EY11" s="39">
        <f t="shared" si="18"/>
        <v>1220</v>
      </c>
      <c r="EZ11" s="66">
        <v>875.0</v>
      </c>
      <c r="FA11" s="56"/>
      <c r="FB11" s="66">
        <v>836.0</v>
      </c>
      <c r="FC11" s="116"/>
      <c r="FD11" s="66">
        <v>406.0</v>
      </c>
      <c r="FE11" s="119"/>
      <c r="FF11" s="119"/>
      <c r="FG11" s="39" t="str">
        <f t="shared" si="19"/>
        <v/>
      </c>
      <c r="FH11" s="66">
        <v>875.0</v>
      </c>
      <c r="FI11" s="116"/>
      <c r="FJ11" s="66"/>
      <c r="FK11" s="116"/>
      <c r="FL11" s="66"/>
      <c r="FM11" s="119"/>
      <c r="FN11" s="119"/>
      <c r="FO11" s="39" t="str">
        <f t="shared" si="20"/>
        <v/>
      </c>
      <c r="FP11" s="66">
        <v>875.0</v>
      </c>
      <c r="FQ11" s="116"/>
      <c r="FR11" s="66"/>
      <c r="FS11" s="116"/>
      <c r="FT11" s="66"/>
      <c r="FU11" s="119"/>
      <c r="FV11" s="119"/>
      <c r="FW11" s="39" t="str">
        <f t="shared" si="21"/>
        <v/>
      </c>
      <c r="FX11" s="66">
        <v>875.0</v>
      </c>
      <c r="FY11" s="116"/>
      <c r="FZ11" s="66"/>
      <c r="GA11" s="116"/>
      <c r="GB11" s="66"/>
      <c r="GC11" s="119"/>
      <c r="GD11" s="119"/>
      <c r="GE11" s="39" t="str">
        <f t="shared" si="22"/>
        <v/>
      </c>
      <c r="GF11" s="66">
        <v>875.0</v>
      </c>
      <c r="GG11" s="116"/>
      <c r="GH11" s="66"/>
      <c r="GI11" s="116"/>
      <c r="GJ11" s="66"/>
      <c r="GK11" s="119"/>
      <c r="GL11" s="119"/>
      <c r="GM11" s="39" t="str">
        <f t="shared" si="23"/>
        <v/>
      </c>
      <c r="GN11" s="66">
        <v>875.0</v>
      </c>
      <c r="GO11" s="116"/>
      <c r="GP11" s="66"/>
      <c r="GQ11" s="116"/>
      <c r="GR11" s="66"/>
      <c r="GS11" s="119"/>
      <c r="GT11" s="119"/>
      <c r="GU11" s="120"/>
    </row>
    <row r="12">
      <c r="A12" s="112" t="b">
        <v>0</v>
      </c>
      <c r="B12" s="21" t="s">
        <v>69</v>
      </c>
      <c r="C12" s="53" t="s">
        <v>55</v>
      </c>
      <c r="D12" s="21">
        <v>268157.0</v>
      </c>
      <c r="E12" s="54"/>
      <c r="F12" s="21" t="s">
        <v>70</v>
      </c>
      <c r="G12" s="21" t="s">
        <v>62</v>
      </c>
      <c r="H12" s="21" t="s">
        <v>63</v>
      </c>
      <c r="I12" s="55" t="s">
        <v>59</v>
      </c>
      <c r="J12" s="57"/>
      <c r="K12" s="56"/>
      <c r="L12" s="57"/>
      <c r="M12" s="56"/>
      <c r="N12" s="57"/>
      <c r="O12" s="65"/>
      <c r="P12" s="65"/>
      <c r="Q12" s="39" t="str">
        <f t="shared" si="1"/>
        <v/>
      </c>
      <c r="R12" s="57"/>
      <c r="S12" s="56"/>
      <c r="T12" s="57"/>
      <c r="U12" s="56"/>
      <c r="V12" s="57"/>
      <c r="W12" s="65"/>
      <c r="X12" s="65"/>
      <c r="Y12" s="39" t="str">
        <f t="shared" si="2"/>
        <v/>
      </c>
      <c r="Z12" s="57"/>
      <c r="AA12" s="56"/>
      <c r="AB12" s="57"/>
      <c r="AC12" s="56"/>
      <c r="AD12" s="57"/>
      <c r="AE12" s="65"/>
      <c r="AF12" s="65"/>
      <c r="AG12" s="39" t="str">
        <f t="shared" si="3"/>
        <v/>
      </c>
      <c r="AH12" s="57"/>
      <c r="AI12" s="56"/>
      <c r="AJ12" s="57"/>
      <c r="AK12" s="56"/>
      <c r="AL12" s="57"/>
      <c r="AM12" s="65"/>
      <c r="AN12" s="65"/>
      <c r="AO12" s="39" t="str">
        <f t="shared" si="4"/>
        <v/>
      </c>
      <c r="AP12" s="57"/>
      <c r="AQ12" s="56"/>
      <c r="AR12" s="57"/>
      <c r="AS12" s="56"/>
      <c r="AT12" s="57"/>
      <c r="AU12" s="65"/>
      <c r="AV12" s="65"/>
      <c r="AW12" s="39" t="str">
        <f t="shared" si="5"/>
        <v/>
      </c>
      <c r="AX12" s="57"/>
      <c r="AY12" s="56"/>
      <c r="AZ12" s="57"/>
      <c r="BA12" s="56"/>
      <c r="BB12" s="57"/>
      <c r="BC12" s="65"/>
      <c r="BD12" s="65"/>
      <c r="BE12" s="39" t="str">
        <f t="shared" si="6"/>
        <v/>
      </c>
      <c r="BF12" s="57"/>
      <c r="BG12" s="56"/>
      <c r="BH12" s="57"/>
      <c r="BI12" s="56"/>
      <c r="BJ12" s="57"/>
      <c r="BK12" s="65"/>
      <c r="BL12" s="65"/>
      <c r="BM12" s="39" t="str">
        <f t="shared" si="7"/>
        <v/>
      </c>
      <c r="BN12" s="57"/>
      <c r="BO12" s="56"/>
      <c r="BP12" s="57"/>
      <c r="BQ12" s="56"/>
      <c r="BR12" s="57"/>
      <c r="BS12" s="65"/>
      <c r="BT12" s="65"/>
      <c r="BU12" s="39" t="str">
        <f t="shared" si="8"/>
        <v/>
      </c>
      <c r="BV12" s="57"/>
      <c r="BW12" s="56"/>
      <c r="BX12" s="57"/>
      <c r="BY12" s="56"/>
      <c r="BZ12" s="57"/>
      <c r="CA12" s="65"/>
      <c r="CB12" s="65"/>
      <c r="CC12" s="39" t="str">
        <f t="shared" si="9"/>
        <v/>
      </c>
      <c r="CD12" s="57"/>
      <c r="CE12" s="56"/>
      <c r="CF12" s="57"/>
      <c r="CG12" s="56"/>
      <c r="CH12" s="57"/>
      <c r="CI12" s="65"/>
      <c r="CJ12" s="65"/>
      <c r="CK12" s="39" t="str">
        <f t="shared" si="10"/>
        <v/>
      </c>
      <c r="CL12" s="57"/>
      <c r="CM12" s="56"/>
      <c r="CN12" s="57"/>
      <c r="CO12" s="56"/>
      <c r="CP12" s="57"/>
      <c r="CQ12" s="65"/>
      <c r="CR12" s="65"/>
      <c r="CS12" s="39" t="str">
        <f t="shared" si="11"/>
        <v/>
      </c>
      <c r="CT12" s="57"/>
      <c r="CU12" s="57"/>
      <c r="CV12" s="57"/>
      <c r="CW12" s="57"/>
      <c r="CX12" s="57"/>
      <c r="CY12" s="65"/>
      <c r="CZ12" s="65"/>
      <c r="DA12" s="39" t="str">
        <f t="shared" si="12"/>
        <v/>
      </c>
      <c r="DB12" s="118"/>
      <c r="DC12" s="57">
        <v>1300.0</v>
      </c>
      <c r="DD12" s="115">
        <v>0.0</v>
      </c>
      <c r="DE12" s="57">
        <v>922.53</v>
      </c>
      <c r="DF12" s="56">
        <v>922.53</v>
      </c>
      <c r="DG12" s="57">
        <v>0.0</v>
      </c>
      <c r="DH12" s="57"/>
      <c r="DI12" s="57">
        <v>0.0</v>
      </c>
      <c r="DJ12" s="65"/>
      <c r="DK12" s="39">
        <f t="shared" si="13"/>
        <v>922.53</v>
      </c>
      <c r="DL12" s="57">
        <v>1300.0</v>
      </c>
      <c r="DM12" s="115">
        <v>0.0</v>
      </c>
      <c r="DN12" s="57">
        <v>930.0</v>
      </c>
      <c r="DO12" s="56">
        <v>930.0</v>
      </c>
      <c r="DP12" s="57">
        <v>290.0</v>
      </c>
      <c r="DQ12" s="57">
        <v>0.0</v>
      </c>
      <c r="DR12" s="65"/>
      <c r="DS12" s="39">
        <f t="shared" si="14"/>
        <v>1220</v>
      </c>
      <c r="DT12" s="57">
        <v>1300.0</v>
      </c>
      <c r="DU12" s="115">
        <v>0.0</v>
      </c>
      <c r="DV12" s="57">
        <v>930.0</v>
      </c>
      <c r="DW12" s="56">
        <v>930.0</v>
      </c>
      <c r="DX12" s="57">
        <v>290.0</v>
      </c>
      <c r="DY12" s="57">
        <v>0.0</v>
      </c>
      <c r="DZ12" s="65"/>
      <c r="EA12" s="39">
        <f t="shared" si="15"/>
        <v>1220</v>
      </c>
      <c r="EB12" s="57">
        <v>1300.0</v>
      </c>
      <c r="EC12" s="115">
        <v>0.0</v>
      </c>
      <c r="ED12" s="57">
        <v>930.0</v>
      </c>
      <c r="EE12" s="56">
        <v>930.0</v>
      </c>
      <c r="EF12" s="57">
        <v>290.0</v>
      </c>
      <c r="EG12" s="57">
        <v>0.0</v>
      </c>
      <c r="EH12" s="65"/>
      <c r="EI12" s="39">
        <f t="shared" si="16"/>
        <v>1220</v>
      </c>
      <c r="EJ12" s="57">
        <v>1300.0</v>
      </c>
      <c r="EK12" s="115">
        <v>0.0</v>
      </c>
      <c r="EL12" s="57">
        <v>930.0</v>
      </c>
      <c r="EM12" s="56">
        <v>930.0</v>
      </c>
      <c r="EN12" s="57">
        <v>290.0</v>
      </c>
      <c r="EO12" s="57">
        <v>0.0</v>
      </c>
      <c r="EP12" s="65"/>
      <c r="EQ12" s="39">
        <f t="shared" si="17"/>
        <v>1220</v>
      </c>
      <c r="ER12" s="57">
        <v>1300.0</v>
      </c>
      <c r="ES12" s="115">
        <v>0.0</v>
      </c>
      <c r="ET12" s="57">
        <v>930.0</v>
      </c>
      <c r="EU12" s="56">
        <v>930.0</v>
      </c>
      <c r="EV12" s="57">
        <v>290.0</v>
      </c>
      <c r="EW12" s="57">
        <v>0.0</v>
      </c>
      <c r="EX12" s="65"/>
      <c r="EY12" s="39">
        <f t="shared" si="18"/>
        <v>1220</v>
      </c>
      <c r="EZ12" s="66">
        <v>1300.0</v>
      </c>
      <c r="FA12" s="56"/>
      <c r="FB12" s="66">
        <v>952.0</v>
      </c>
      <c r="FC12" s="116"/>
      <c r="FD12" s="66">
        <v>290.0</v>
      </c>
      <c r="FE12" s="119"/>
      <c r="FF12" s="119"/>
      <c r="FG12" s="39" t="str">
        <f t="shared" si="19"/>
        <v/>
      </c>
      <c r="FH12" s="66">
        <v>1300.0</v>
      </c>
      <c r="FI12" s="116"/>
      <c r="FJ12" s="66"/>
      <c r="FK12" s="116"/>
      <c r="FL12" s="66"/>
      <c r="FM12" s="119"/>
      <c r="FN12" s="119"/>
      <c r="FO12" s="39" t="str">
        <f t="shared" si="20"/>
        <v/>
      </c>
      <c r="FP12" s="66">
        <v>1300.0</v>
      </c>
      <c r="FQ12" s="116"/>
      <c r="FR12" s="66"/>
      <c r="FS12" s="116"/>
      <c r="FT12" s="66"/>
      <c r="FU12" s="119"/>
      <c r="FV12" s="119"/>
      <c r="FW12" s="39" t="str">
        <f t="shared" si="21"/>
        <v/>
      </c>
      <c r="FX12" s="66">
        <v>1300.0</v>
      </c>
      <c r="FY12" s="116"/>
      <c r="FZ12" s="66"/>
      <c r="GA12" s="116"/>
      <c r="GB12" s="66"/>
      <c r="GC12" s="119"/>
      <c r="GD12" s="119"/>
      <c r="GE12" s="39" t="str">
        <f t="shared" si="22"/>
        <v/>
      </c>
      <c r="GF12" s="66">
        <v>1300.0</v>
      </c>
      <c r="GG12" s="116"/>
      <c r="GH12" s="66"/>
      <c r="GI12" s="116"/>
      <c r="GJ12" s="66"/>
      <c r="GK12" s="119"/>
      <c r="GL12" s="119"/>
      <c r="GM12" s="39" t="str">
        <f t="shared" si="23"/>
        <v/>
      </c>
      <c r="GN12" s="66">
        <v>1300.0</v>
      </c>
      <c r="GO12" s="116"/>
      <c r="GP12" s="66"/>
      <c r="GQ12" s="116"/>
      <c r="GR12" s="66"/>
      <c r="GS12" s="119"/>
      <c r="GT12" s="119"/>
      <c r="GU12" s="120"/>
    </row>
    <row r="13">
      <c r="A13" s="112" t="b">
        <v>0</v>
      </c>
      <c r="B13" s="21" t="s">
        <v>71</v>
      </c>
      <c r="C13" s="53" t="s">
        <v>55</v>
      </c>
      <c r="D13" s="21">
        <v>268157.0</v>
      </c>
      <c r="E13" s="54"/>
      <c r="F13" s="21" t="s">
        <v>70</v>
      </c>
      <c r="G13" s="21" t="s">
        <v>62</v>
      </c>
      <c r="H13" s="21" t="s">
        <v>63</v>
      </c>
      <c r="I13" s="55" t="s">
        <v>59</v>
      </c>
      <c r="J13" s="57">
        <v>700.0</v>
      </c>
      <c r="K13" s="115">
        <v>0.0</v>
      </c>
      <c r="L13" s="57">
        <v>367.0</v>
      </c>
      <c r="M13" s="56">
        <v>367.0</v>
      </c>
      <c r="N13" s="57">
        <v>818.0</v>
      </c>
      <c r="O13" s="57">
        <v>0.0</v>
      </c>
      <c r="P13" s="65"/>
      <c r="Q13" s="39">
        <f t="shared" si="1"/>
        <v>1185</v>
      </c>
      <c r="R13" s="57">
        <v>700.0</v>
      </c>
      <c r="S13" s="115">
        <v>0.0</v>
      </c>
      <c r="T13" s="57">
        <v>367.0</v>
      </c>
      <c r="U13" s="56">
        <v>367.0</v>
      </c>
      <c r="V13" s="57">
        <v>818.0</v>
      </c>
      <c r="W13" s="57">
        <v>0.0</v>
      </c>
      <c r="X13" s="65"/>
      <c r="Y13" s="39">
        <f t="shared" si="2"/>
        <v>1185</v>
      </c>
      <c r="Z13" s="57">
        <v>700.0</v>
      </c>
      <c r="AA13" s="115">
        <v>0.0</v>
      </c>
      <c r="AB13" s="57">
        <v>367.0</v>
      </c>
      <c r="AC13" s="56">
        <v>367.0</v>
      </c>
      <c r="AD13" s="57">
        <v>818.0</v>
      </c>
      <c r="AE13" s="65"/>
      <c r="AF13" s="65"/>
      <c r="AG13" s="39">
        <f t="shared" si="3"/>
        <v>1185</v>
      </c>
      <c r="AH13" s="57">
        <v>700.0</v>
      </c>
      <c r="AI13" s="115">
        <v>0.0</v>
      </c>
      <c r="AJ13" s="57">
        <v>367.0</v>
      </c>
      <c r="AK13" s="56">
        <v>367.0</v>
      </c>
      <c r="AL13" s="57">
        <v>818.0</v>
      </c>
      <c r="AM13" s="57">
        <v>0.0</v>
      </c>
      <c r="AN13" s="65"/>
      <c r="AO13" s="39">
        <f t="shared" si="4"/>
        <v>1185</v>
      </c>
      <c r="AP13" s="57">
        <v>700.0</v>
      </c>
      <c r="AQ13" s="115">
        <v>0.0</v>
      </c>
      <c r="AR13" s="57">
        <v>367.0</v>
      </c>
      <c r="AS13" s="56">
        <v>367.0</v>
      </c>
      <c r="AT13" s="57">
        <v>818.0</v>
      </c>
      <c r="AU13" s="121">
        <v>0.0</v>
      </c>
      <c r="AV13" s="65"/>
      <c r="AW13" s="39">
        <f t="shared" si="5"/>
        <v>1185</v>
      </c>
      <c r="AX13" s="57">
        <v>700.0</v>
      </c>
      <c r="AY13" s="115">
        <v>0.0</v>
      </c>
      <c r="AZ13" s="57">
        <v>367.0</v>
      </c>
      <c r="BA13" s="56">
        <v>367.0</v>
      </c>
      <c r="BB13" s="57">
        <v>818.0</v>
      </c>
      <c r="BC13" s="57">
        <v>0.0</v>
      </c>
      <c r="BD13" s="65"/>
      <c r="BE13" s="39">
        <f t="shared" si="6"/>
        <v>1185</v>
      </c>
      <c r="BF13" s="57">
        <v>700.0</v>
      </c>
      <c r="BG13" s="115">
        <v>0.0</v>
      </c>
      <c r="BH13" s="57">
        <v>402.0</v>
      </c>
      <c r="BI13" s="56">
        <v>402.0</v>
      </c>
      <c r="BJ13" s="57">
        <v>818.0</v>
      </c>
      <c r="BK13" s="57">
        <v>0.0</v>
      </c>
      <c r="BL13" s="65"/>
      <c r="BM13" s="39">
        <f t="shared" si="7"/>
        <v>1220</v>
      </c>
      <c r="BN13" s="57">
        <v>710.0</v>
      </c>
      <c r="BO13" s="115">
        <v>0.0</v>
      </c>
      <c r="BP13" s="57">
        <v>402.0</v>
      </c>
      <c r="BQ13" s="56">
        <v>402.0</v>
      </c>
      <c r="BR13" s="57">
        <v>818.0</v>
      </c>
      <c r="BS13" s="57">
        <v>0.0</v>
      </c>
      <c r="BT13" s="65"/>
      <c r="BU13" s="39">
        <f t="shared" si="8"/>
        <v>1220</v>
      </c>
      <c r="BV13" s="57">
        <v>710.0</v>
      </c>
      <c r="BW13" s="115">
        <v>0.0</v>
      </c>
      <c r="BX13" s="57">
        <v>402.0</v>
      </c>
      <c r="BY13" s="56">
        <v>402.0</v>
      </c>
      <c r="BZ13" s="57">
        <v>818.0</v>
      </c>
      <c r="CA13" s="57">
        <v>0.0</v>
      </c>
      <c r="CB13" s="65"/>
      <c r="CC13" s="39">
        <f t="shared" si="9"/>
        <v>1220</v>
      </c>
      <c r="CD13" s="57">
        <v>710.0</v>
      </c>
      <c r="CE13" s="115">
        <v>0.0</v>
      </c>
      <c r="CF13" s="57">
        <v>938.0</v>
      </c>
      <c r="CG13" s="56">
        <v>938.0</v>
      </c>
      <c r="CH13" s="57">
        <v>282.0</v>
      </c>
      <c r="CI13" s="57">
        <v>0.0</v>
      </c>
      <c r="CJ13" s="65"/>
      <c r="CK13" s="39">
        <f t="shared" si="10"/>
        <v>1220</v>
      </c>
      <c r="CL13" s="57">
        <v>710.0</v>
      </c>
      <c r="CM13" s="115">
        <v>0.0</v>
      </c>
      <c r="CN13" s="57">
        <v>938.0</v>
      </c>
      <c r="CO13" s="56">
        <v>938.0</v>
      </c>
      <c r="CP13" s="57">
        <v>282.0</v>
      </c>
      <c r="CQ13" s="57">
        <v>0.0</v>
      </c>
      <c r="CR13" s="65"/>
      <c r="CS13" s="39">
        <f t="shared" si="11"/>
        <v>1220</v>
      </c>
      <c r="CT13" s="57">
        <v>710.0</v>
      </c>
      <c r="CU13" s="115">
        <v>0.0</v>
      </c>
      <c r="CV13" s="57">
        <v>0.0</v>
      </c>
      <c r="CW13" s="57">
        <v>0.0</v>
      </c>
      <c r="CX13" s="57">
        <v>710.0</v>
      </c>
      <c r="CY13" s="57">
        <v>0.0</v>
      </c>
      <c r="CZ13" s="65"/>
      <c r="DA13" s="39">
        <f t="shared" si="12"/>
        <v>710</v>
      </c>
      <c r="DB13" s="118"/>
      <c r="DC13" s="57">
        <v>710.0</v>
      </c>
      <c r="DD13" s="115">
        <v>0.0</v>
      </c>
      <c r="DE13" s="57">
        <v>930.0</v>
      </c>
      <c r="DF13" s="56">
        <v>930.0</v>
      </c>
      <c r="DG13" s="57">
        <v>290.0</v>
      </c>
      <c r="DH13" s="57"/>
      <c r="DI13" s="57">
        <v>0.0</v>
      </c>
      <c r="DJ13" s="65"/>
      <c r="DK13" s="39">
        <f t="shared" si="13"/>
        <v>1220</v>
      </c>
      <c r="DL13" s="57">
        <v>710.0</v>
      </c>
      <c r="DM13" s="115">
        <v>0.0</v>
      </c>
      <c r="DN13" s="57">
        <v>930.0</v>
      </c>
      <c r="DO13" s="56">
        <v>930.0</v>
      </c>
      <c r="DP13" s="57">
        <v>290.0</v>
      </c>
      <c r="DQ13" s="57">
        <v>0.0</v>
      </c>
      <c r="DR13" s="65"/>
      <c r="DS13" s="39">
        <f t="shared" si="14"/>
        <v>1220</v>
      </c>
      <c r="DT13" s="57">
        <v>710.0</v>
      </c>
      <c r="DU13" s="115">
        <v>0.0</v>
      </c>
      <c r="DV13" s="57">
        <v>930.0</v>
      </c>
      <c r="DW13" s="56">
        <v>930.0</v>
      </c>
      <c r="DX13" s="57">
        <v>290.0</v>
      </c>
      <c r="DY13" s="57">
        <v>0.0</v>
      </c>
      <c r="DZ13" s="65"/>
      <c r="EA13" s="39">
        <f t="shared" si="15"/>
        <v>1220</v>
      </c>
      <c r="EB13" s="57">
        <v>710.0</v>
      </c>
      <c r="EC13" s="115">
        <v>0.0</v>
      </c>
      <c r="ED13" s="57">
        <v>930.0</v>
      </c>
      <c r="EE13" s="56">
        <v>930.0</v>
      </c>
      <c r="EF13" s="57">
        <v>290.0</v>
      </c>
      <c r="EG13" s="57">
        <v>0.0</v>
      </c>
      <c r="EH13" s="65"/>
      <c r="EI13" s="39">
        <f t="shared" si="16"/>
        <v>1220</v>
      </c>
      <c r="EJ13" s="57">
        <v>710.0</v>
      </c>
      <c r="EK13" s="115">
        <v>0.0</v>
      </c>
      <c r="EL13" s="57">
        <v>930.0</v>
      </c>
      <c r="EM13" s="56">
        <v>930.0</v>
      </c>
      <c r="EN13" s="57">
        <v>290.0</v>
      </c>
      <c r="EO13" s="57">
        <v>0.0</v>
      </c>
      <c r="EP13" s="65"/>
      <c r="EQ13" s="39">
        <f t="shared" si="17"/>
        <v>1220</v>
      </c>
      <c r="ER13" s="57">
        <v>710.0</v>
      </c>
      <c r="ES13" s="115">
        <v>0.0</v>
      </c>
      <c r="ET13" s="57">
        <v>930.0</v>
      </c>
      <c r="EU13" s="56">
        <v>930.0</v>
      </c>
      <c r="EV13" s="57">
        <v>290.0</v>
      </c>
      <c r="EW13" s="57">
        <v>0.0</v>
      </c>
      <c r="EX13" s="65"/>
      <c r="EY13" s="39">
        <f t="shared" si="18"/>
        <v>1220</v>
      </c>
      <c r="EZ13" s="66">
        <v>710.0</v>
      </c>
      <c r="FA13" s="56"/>
      <c r="FB13" s="66">
        <v>952.0</v>
      </c>
      <c r="FC13" s="116"/>
      <c r="FD13" s="66">
        <v>290.0</v>
      </c>
      <c r="FE13" s="119"/>
      <c r="FF13" s="119"/>
      <c r="FG13" s="39" t="str">
        <f t="shared" si="19"/>
        <v/>
      </c>
      <c r="FH13" s="66">
        <v>710.0</v>
      </c>
      <c r="FI13" s="116"/>
      <c r="FJ13" s="66"/>
      <c r="FK13" s="116"/>
      <c r="FL13" s="66"/>
      <c r="FM13" s="119"/>
      <c r="FN13" s="119"/>
      <c r="FO13" s="39" t="str">
        <f t="shared" si="20"/>
        <v/>
      </c>
      <c r="FP13" s="66">
        <v>710.0</v>
      </c>
      <c r="FQ13" s="116"/>
      <c r="FR13" s="66"/>
      <c r="FS13" s="116"/>
      <c r="FT13" s="66"/>
      <c r="FU13" s="119"/>
      <c r="FV13" s="119"/>
      <c r="FW13" s="39" t="str">
        <f t="shared" si="21"/>
        <v/>
      </c>
      <c r="FX13" s="66">
        <v>710.0</v>
      </c>
      <c r="FY13" s="116"/>
      <c r="FZ13" s="66"/>
      <c r="GA13" s="116"/>
      <c r="GB13" s="66"/>
      <c r="GC13" s="119"/>
      <c r="GD13" s="119"/>
      <c r="GE13" s="39" t="str">
        <f t="shared" si="22"/>
        <v/>
      </c>
      <c r="GF13" s="66">
        <v>710.0</v>
      </c>
      <c r="GG13" s="116"/>
      <c r="GH13" s="66"/>
      <c r="GI13" s="116"/>
      <c r="GJ13" s="66"/>
      <c r="GK13" s="119"/>
      <c r="GL13" s="119"/>
      <c r="GM13" s="39" t="str">
        <f t="shared" si="23"/>
        <v/>
      </c>
      <c r="GN13" s="66">
        <v>710.0</v>
      </c>
      <c r="GO13" s="116"/>
      <c r="GP13" s="66"/>
      <c r="GQ13" s="116"/>
      <c r="GR13" s="66"/>
      <c r="GS13" s="119"/>
      <c r="GT13" s="119"/>
      <c r="GU13" s="120"/>
    </row>
    <row r="14">
      <c r="A14" s="112" t="b">
        <v>0</v>
      </c>
      <c r="B14" s="21" t="s">
        <v>72</v>
      </c>
      <c r="C14" s="53" t="s">
        <v>55</v>
      </c>
      <c r="D14" s="21">
        <v>268157.0</v>
      </c>
      <c r="E14" s="54"/>
      <c r="F14" s="21" t="s">
        <v>70</v>
      </c>
      <c r="G14" s="21" t="s">
        <v>62</v>
      </c>
      <c r="H14" s="21" t="s">
        <v>63</v>
      </c>
      <c r="I14" s="55" t="s">
        <v>59</v>
      </c>
      <c r="J14" s="57"/>
      <c r="K14" s="56"/>
      <c r="L14" s="57"/>
      <c r="M14" s="56"/>
      <c r="N14" s="57"/>
      <c r="O14" s="65"/>
      <c r="P14" s="65"/>
      <c r="Q14" s="39" t="str">
        <f t="shared" si="1"/>
        <v/>
      </c>
      <c r="R14" s="57"/>
      <c r="S14" s="56"/>
      <c r="T14" s="57"/>
      <c r="U14" s="56"/>
      <c r="V14" s="57"/>
      <c r="W14" s="65"/>
      <c r="X14" s="65"/>
      <c r="Y14" s="39" t="str">
        <f t="shared" si="2"/>
        <v/>
      </c>
      <c r="Z14" s="57"/>
      <c r="AA14" s="56"/>
      <c r="AB14" s="57"/>
      <c r="AC14" s="56"/>
      <c r="AD14" s="57"/>
      <c r="AE14" s="65"/>
      <c r="AF14" s="65"/>
      <c r="AG14" s="39" t="str">
        <f t="shared" si="3"/>
        <v/>
      </c>
      <c r="AH14" s="57"/>
      <c r="AI14" s="56"/>
      <c r="AJ14" s="57"/>
      <c r="AK14" s="56"/>
      <c r="AL14" s="57"/>
      <c r="AM14" s="65"/>
      <c r="AN14" s="65"/>
      <c r="AO14" s="39" t="str">
        <f t="shared" si="4"/>
        <v/>
      </c>
      <c r="AP14" s="57"/>
      <c r="AQ14" s="56"/>
      <c r="AR14" s="57"/>
      <c r="AS14" s="56"/>
      <c r="AT14" s="57"/>
      <c r="AU14" s="65"/>
      <c r="AV14" s="65"/>
      <c r="AW14" s="39" t="str">
        <f t="shared" si="5"/>
        <v/>
      </c>
      <c r="AX14" s="57"/>
      <c r="AY14" s="56"/>
      <c r="AZ14" s="57"/>
      <c r="BA14" s="56"/>
      <c r="BB14" s="57"/>
      <c r="BC14" s="65"/>
      <c r="BD14" s="65"/>
      <c r="BE14" s="39" t="str">
        <f t="shared" si="6"/>
        <v/>
      </c>
      <c r="BF14" s="57">
        <v>1300.0</v>
      </c>
      <c r="BG14" s="115">
        <v>0.0</v>
      </c>
      <c r="BH14" s="57">
        <v>280.77</v>
      </c>
      <c r="BI14" s="56">
        <v>280.77</v>
      </c>
      <c r="BJ14" s="57">
        <v>0.0</v>
      </c>
      <c r="BK14" s="57">
        <v>0.0</v>
      </c>
      <c r="BL14" s="65"/>
      <c r="BM14" s="39">
        <f t="shared" si="7"/>
        <v>280.77</v>
      </c>
      <c r="BN14" s="57">
        <v>1300.0</v>
      </c>
      <c r="BO14" s="115">
        <v>0.0</v>
      </c>
      <c r="BP14" s="57">
        <v>1220.0</v>
      </c>
      <c r="BQ14" s="56">
        <v>1220.0</v>
      </c>
      <c r="BR14" s="57">
        <v>0.0</v>
      </c>
      <c r="BS14" s="57">
        <v>0.0</v>
      </c>
      <c r="BT14" s="65"/>
      <c r="BU14" s="39">
        <f t="shared" si="8"/>
        <v>1220</v>
      </c>
      <c r="BV14" s="57">
        <v>1300.0</v>
      </c>
      <c r="BW14" s="115">
        <v>0.0</v>
      </c>
      <c r="BX14" s="57">
        <v>1220.0</v>
      </c>
      <c r="BY14" s="56">
        <v>1220.0</v>
      </c>
      <c r="BZ14" s="57">
        <v>0.0</v>
      </c>
      <c r="CA14" s="57">
        <v>0.0</v>
      </c>
      <c r="CB14" s="65"/>
      <c r="CC14" s="39">
        <f t="shared" si="9"/>
        <v>1220</v>
      </c>
      <c r="CD14" s="57">
        <v>1300.0</v>
      </c>
      <c r="CE14" s="115">
        <v>0.0</v>
      </c>
      <c r="CF14" s="57">
        <v>1220.0</v>
      </c>
      <c r="CG14" s="56">
        <v>1220.0</v>
      </c>
      <c r="CH14" s="57">
        <v>0.0</v>
      </c>
      <c r="CI14" s="57">
        <v>0.0</v>
      </c>
      <c r="CJ14" s="65"/>
      <c r="CK14" s="39">
        <f t="shared" si="10"/>
        <v>1220</v>
      </c>
      <c r="CL14" s="57">
        <v>1300.0</v>
      </c>
      <c r="CM14" s="115">
        <v>0.0</v>
      </c>
      <c r="CN14" s="57">
        <v>1220.0</v>
      </c>
      <c r="CO14" s="56">
        <v>1220.0</v>
      </c>
      <c r="CP14" s="57">
        <v>0.0</v>
      </c>
      <c r="CQ14" s="57">
        <v>0.0</v>
      </c>
      <c r="CR14" s="65"/>
      <c r="CS14" s="39">
        <f t="shared" si="11"/>
        <v>1220</v>
      </c>
      <c r="CT14" s="57">
        <v>1300.0</v>
      </c>
      <c r="CU14" s="115">
        <v>0.0</v>
      </c>
      <c r="CV14" s="57">
        <v>1220.0</v>
      </c>
      <c r="CW14" s="56">
        <v>1220.0</v>
      </c>
      <c r="CX14" s="57">
        <v>0.0</v>
      </c>
      <c r="CY14" s="57">
        <v>0.0</v>
      </c>
      <c r="CZ14" s="65"/>
      <c r="DA14" s="39">
        <f t="shared" si="12"/>
        <v>1220</v>
      </c>
      <c r="DB14" s="118"/>
      <c r="DC14" s="57">
        <v>1300.0</v>
      </c>
      <c r="DD14" s="115">
        <v>0.0</v>
      </c>
      <c r="DE14" s="57">
        <v>1220.0</v>
      </c>
      <c r="DF14" s="56">
        <v>1220.0</v>
      </c>
      <c r="DG14" s="57">
        <v>0.0</v>
      </c>
      <c r="DH14" s="57"/>
      <c r="DI14" s="57">
        <v>0.0</v>
      </c>
      <c r="DJ14" s="65"/>
      <c r="DK14" s="39">
        <f t="shared" si="13"/>
        <v>1220</v>
      </c>
      <c r="DL14" s="57">
        <v>1300.0</v>
      </c>
      <c r="DM14" s="115">
        <v>0.0</v>
      </c>
      <c r="DN14" s="57">
        <v>1220.0</v>
      </c>
      <c r="DO14" s="56">
        <v>1220.0</v>
      </c>
      <c r="DP14" s="57">
        <v>0.0</v>
      </c>
      <c r="DQ14" s="57">
        <v>0.0</v>
      </c>
      <c r="DR14" s="65"/>
      <c r="DS14" s="39">
        <f t="shared" si="14"/>
        <v>1220</v>
      </c>
      <c r="DT14" s="57">
        <v>1300.0</v>
      </c>
      <c r="DU14" s="115">
        <v>0.0</v>
      </c>
      <c r="DV14" s="57">
        <v>1220.0</v>
      </c>
      <c r="DW14" s="56">
        <v>1220.0</v>
      </c>
      <c r="DX14" s="57">
        <v>0.0</v>
      </c>
      <c r="DY14" s="57">
        <v>0.0</v>
      </c>
      <c r="DZ14" s="65"/>
      <c r="EA14" s="39">
        <f t="shared" si="15"/>
        <v>1220</v>
      </c>
      <c r="EB14" s="57">
        <v>1300.0</v>
      </c>
      <c r="EC14" s="115">
        <v>0.0</v>
      </c>
      <c r="ED14" s="57">
        <v>1220.0</v>
      </c>
      <c r="EE14" s="56">
        <v>1220.0</v>
      </c>
      <c r="EF14" s="57">
        <v>0.0</v>
      </c>
      <c r="EG14" s="57">
        <v>0.0</v>
      </c>
      <c r="EH14" s="65"/>
      <c r="EI14" s="39">
        <f t="shared" si="16"/>
        <v>1220</v>
      </c>
      <c r="EJ14" s="57">
        <v>1300.0</v>
      </c>
      <c r="EK14" s="115">
        <v>0.0</v>
      </c>
      <c r="EL14" s="57">
        <v>930.0</v>
      </c>
      <c r="EM14" s="56">
        <v>930.0</v>
      </c>
      <c r="EN14" s="57">
        <v>290.0</v>
      </c>
      <c r="EO14" s="57">
        <v>0.0</v>
      </c>
      <c r="EP14" s="65"/>
      <c r="EQ14" s="39">
        <f t="shared" si="17"/>
        <v>1220</v>
      </c>
      <c r="ER14" s="57">
        <v>1300.0</v>
      </c>
      <c r="ES14" s="115">
        <v>0.0</v>
      </c>
      <c r="ET14" s="57">
        <v>930.0</v>
      </c>
      <c r="EU14" s="56">
        <v>930.0</v>
      </c>
      <c r="EV14" s="57">
        <v>290.0</v>
      </c>
      <c r="EW14" s="57">
        <v>0.0</v>
      </c>
      <c r="EX14" s="65"/>
      <c r="EY14" s="39">
        <f t="shared" si="18"/>
        <v>1220</v>
      </c>
      <c r="EZ14" s="66">
        <v>1300.0</v>
      </c>
      <c r="FA14" s="56"/>
      <c r="FB14" s="66">
        <v>952.0</v>
      </c>
      <c r="FC14" s="116"/>
      <c r="FD14" s="66">
        <v>290.0</v>
      </c>
      <c r="FE14" s="119"/>
      <c r="FF14" s="119"/>
      <c r="FG14" s="39" t="str">
        <f t="shared" si="19"/>
        <v/>
      </c>
      <c r="FH14" s="66">
        <v>1220.0</v>
      </c>
      <c r="FI14" s="116"/>
      <c r="FJ14" s="66"/>
      <c r="FK14" s="116"/>
      <c r="FL14" s="66"/>
      <c r="FM14" s="119"/>
      <c r="FN14" s="119"/>
      <c r="FO14" s="39" t="str">
        <f t="shared" si="20"/>
        <v/>
      </c>
      <c r="FP14" s="66">
        <v>1220.0</v>
      </c>
      <c r="FQ14" s="116"/>
      <c r="FR14" s="66"/>
      <c r="FS14" s="116"/>
      <c r="FT14" s="66"/>
      <c r="FU14" s="119"/>
      <c r="FV14" s="119"/>
      <c r="FW14" s="39" t="str">
        <f t="shared" si="21"/>
        <v/>
      </c>
      <c r="FX14" s="66">
        <v>1220.0</v>
      </c>
      <c r="FY14" s="116"/>
      <c r="FZ14" s="66"/>
      <c r="GA14" s="116"/>
      <c r="GB14" s="66"/>
      <c r="GC14" s="119"/>
      <c r="GD14" s="119"/>
      <c r="GE14" s="39" t="str">
        <f t="shared" si="22"/>
        <v/>
      </c>
      <c r="GF14" s="66">
        <v>1220.0</v>
      </c>
      <c r="GG14" s="116"/>
      <c r="GH14" s="66"/>
      <c r="GI14" s="116"/>
      <c r="GJ14" s="66"/>
      <c r="GK14" s="119"/>
      <c r="GL14" s="119"/>
      <c r="GM14" s="39" t="str">
        <f t="shared" si="23"/>
        <v/>
      </c>
      <c r="GN14" s="66">
        <v>1220.0</v>
      </c>
      <c r="GO14" s="116"/>
      <c r="GP14" s="66"/>
      <c r="GQ14" s="116"/>
      <c r="GR14" s="66"/>
      <c r="GS14" s="119"/>
      <c r="GT14" s="119"/>
      <c r="GU14" s="120"/>
    </row>
    <row r="15">
      <c r="A15" s="112" t="b">
        <v>0</v>
      </c>
      <c r="B15" s="21" t="s">
        <v>73</v>
      </c>
      <c r="C15" s="53" t="s">
        <v>55</v>
      </c>
      <c r="D15" s="21">
        <v>261063.0</v>
      </c>
      <c r="E15" s="54"/>
      <c r="F15" s="21" t="s">
        <v>74</v>
      </c>
      <c r="G15" s="21" t="s">
        <v>75</v>
      </c>
      <c r="H15" s="21" t="s">
        <v>63</v>
      </c>
      <c r="I15" s="55" t="s">
        <v>59</v>
      </c>
      <c r="J15" s="57"/>
      <c r="K15" s="56"/>
      <c r="L15" s="57"/>
      <c r="M15" s="56"/>
      <c r="N15" s="57"/>
      <c r="O15" s="65"/>
      <c r="P15" s="65"/>
      <c r="Q15" s="39" t="str">
        <f t="shared" si="1"/>
        <v/>
      </c>
      <c r="R15" s="57"/>
      <c r="S15" s="56"/>
      <c r="T15" s="57"/>
      <c r="U15" s="56"/>
      <c r="V15" s="57"/>
      <c r="W15" s="65"/>
      <c r="X15" s="65"/>
      <c r="Y15" s="39" t="str">
        <f t="shared" si="2"/>
        <v/>
      </c>
      <c r="Z15" s="57"/>
      <c r="AA15" s="56"/>
      <c r="AB15" s="57"/>
      <c r="AC15" s="56"/>
      <c r="AD15" s="57"/>
      <c r="AE15" s="65"/>
      <c r="AF15" s="65"/>
      <c r="AG15" s="39" t="str">
        <f t="shared" si="3"/>
        <v/>
      </c>
      <c r="AH15" s="57"/>
      <c r="AI15" s="56"/>
      <c r="AJ15" s="57"/>
      <c r="AK15" s="56"/>
      <c r="AL15" s="57"/>
      <c r="AM15" s="65"/>
      <c r="AN15" s="65"/>
      <c r="AO15" s="39" t="str">
        <f t="shared" si="4"/>
        <v/>
      </c>
      <c r="AP15" s="57"/>
      <c r="AQ15" s="56"/>
      <c r="AR15" s="57"/>
      <c r="AS15" s="56"/>
      <c r="AT15" s="57"/>
      <c r="AU15" s="65"/>
      <c r="AV15" s="65"/>
      <c r="AW15" s="39" t="str">
        <f t="shared" si="5"/>
        <v/>
      </c>
      <c r="AX15" s="57"/>
      <c r="AY15" s="56"/>
      <c r="AZ15" s="57"/>
      <c r="BA15" s="56"/>
      <c r="BB15" s="57"/>
      <c r="BC15" s="65"/>
      <c r="BD15" s="65"/>
      <c r="BE15" s="39" t="str">
        <f t="shared" si="6"/>
        <v/>
      </c>
      <c r="BF15" s="57"/>
      <c r="BG15" s="56"/>
      <c r="BH15" s="57"/>
      <c r="BI15" s="56"/>
      <c r="BJ15" s="57"/>
      <c r="BK15" s="65"/>
      <c r="BL15" s="65"/>
      <c r="BM15" s="39" t="str">
        <f t="shared" si="7"/>
        <v/>
      </c>
      <c r="BN15" s="57"/>
      <c r="BO15" s="56"/>
      <c r="BP15" s="57"/>
      <c r="BQ15" s="56"/>
      <c r="BR15" s="57"/>
      <c r="BS15" s="65"/>
      <c r="BT15" s="65"/>
      <c r="BU15" s="39" t="str">
        <f t="shared" si="8"/>
        <v/>
      </c>
      <c r="BV15" s="57"/>
      <c r="BW15" s="56"/>
      <c r="BX15" s="57"/>
      <c r="BY15" s="56"/>
      <c r="BZ15" s="57"/>
      <c r="CA15" s="65"/>
      <c r="CB15" s="65"/>
      <c r="CC15" s="39" t="str">
        <f t="shared" si="9"/>
        <v/>
      </c>
      <c r="CD15" s="57">
        <v>1041.0</v>
      </c>
      <c r="CE15" s="56"/>
      <c r="CF15" s="57"/>
      <c r="CG15" s="56"/>
      <c r="CH15" s="57"/>
      <c r="CI15" s="65"/>
      <c r="CJ15" s="65"/>
      <c r="CK15" s="39" t="str">
        <f t="shared" si="10"/>
        <v/>
      </c>
      <c r="CL15" s="57">
        <v>1041.0</v>
      </c>
      <c r="CM15" s="56"/>
      <c r="CN15" s="57"/>
      <c r="CO15" s="56"/>
      <c r="CP15" s="57"/>
      <c r="CQ15" s="65"/>
      <c r="CR15" s="65"/>
      <c r="CS15" s="39" t="str">
        <f t="shared" si="11"/>
        <v/>
      </c>
      <c r="CT15" s="57">
        <v>1041.0</v>
      </c>
      <c r="CU15" s="57"/>
      <c r="CV15" s="57"/>
      <c r="CW15" s="57"/>
      <c r="CX15" s="57"/>
      <c r="CY15" s="65"/>
      <c r="CZ15" s="65"/>
      <c r="DA15" s="39" t="str">
        <f t="shared" si="12"/>
        <v/>
      </c>
      <c r="DB15" s="118"/>
      <c r="DC15" s="57">
        <v>1041.0</v>
      </c>
      <c r="DD15" s="56"/>
      <c r="DE15" s="57">
        <v>1220.0</v>
      </c>
      <c r="DF15" s="56">
        <v>1220.0</v>
      </c>
      <c r="DG15" s="57">
        <v>0.0</v>
      </c>
      <c r="DH15" s="57"/>
      <c r="DI15" s="65"/>
      <c r="DJ15" s="65"/>
      <c r="DK15" s="39">
        <f t="shared" si="13"/>
        <v>1220</v>
      </c>
      <c r="DL15" s="57">
        <v>1041.0</v>
      </c>
      <c r="DM15" s="56"/>
      <c r="DN15" s="57">
        <v>1220.0</v>
      </c>
      <c r="DO15" s="56">
        <v>1220.0</v>
      </c>
      <c r="DP15" s="57">
        <v>0.0</v>
      </c>
      <c r="DQ15" s="65"/>
      <c r="DR15" s="65"/>
      <c r="DS15" s="39">
        <f t="shared" si="14"/>
        <v>1220</v>
      </c>
      <c r="DT15" s="57">
        <v>1041.0</v>
      </c>
      <c r="DU15" s="56"/>
      <c r="DV15" s="57">
        <v>1220.0</v>
      </c>
      <c r="DW15" s="56">
        <v>1220.0</v>
      </c>
      <c r="DX15" s="57">
        <v>0.0</v>
      </c>
      <c r="DY15" s="65"/>
      <c r="DZ15" s="65"/>
      <c r="EA15" s="39">
        <f t="shared" si="15"/>
        <v>1220</v>
      </c>
      <c r="EB15" s="57">
        <v>1041.0</v>
      </c>
      <c r="EC15" s="56"/>
      <c r="ED15" s="57">
        <v>1220.0</v>
      </c>
      <c r="EE15" s="56">
        <v>1220.0</v>
      </c>
      <c r="EF15" s="57">
        <v>0.0</v>
      </c>
      <c r="EG15" s="65"/>
      <c r="EH15" s="65"/>
      <c r="EI15" s="39">
        <f t="shared" si="16"/>
        <v>1220</v>
      </c>
      <c r="EJ15" s="57">
        <v>1041.0</v>
      </c>
      <c r="EK15" s="56"/>
      <c r="EL15" s="57">
        <v>1220.0</v>
      </c>
      <c r="EM15" s="56">
        <v>1220.0</v>
      </c>
      <c r="EN15" s="57">
        <v>0.0</v>
      </c>
      <c r="EO15" s="65"/>
      <c r="EP15" s="65"/>
      <c r="EQ15" s="39">
        <f t="shared" si="17"/>
        <v>1220</v>
      </c>
      <c r="ER15" s="57">
        <v>1041.0</v>
      </c>
      <c r="ES15" s="115"/>
      <c r="ET15" s="57">
        <v>1220.0</v>
      </c>
      <c r="EU15" s="56">
        <v>1220.0</v>
      </c>
      <c r="EV15" s="57">
        <v>0.0</v>
      </c>
      <c r="EW15" s="65"/>
      <c r="EX15" s="65"/>
      <c r="EY15" s="39">
        <f t="shared" si="18"/>
        <v>1220</v>
      </c>
      <c r="EZ15" s="66">
        <v>1041.0</v>
      </c>
      <c r="FA15" s="56"/>
      <c r="FB15" s="66">
        <v>1242.0</v>
      </c>
      <c r="FC15" s="116"/>
      <c r="FD15" s="66">
        <v>0.0</v>
      </c>
      <c r="FE15" s="119"/>
      <c r="FF15" s="119"/>
      <c r="FG15" s="39" t="str">
        <f t="shared" si="19"/>
        <v/>
      </c>
      <c r="FH15" s="66">
        <v>1041.0</v>
      </c>
      <c r="FI15" s="116"/>
      <c r="FJ15" s="66"/>
      <c r="FK15" s="116"/>
      <c r="FL15" s="66"/>
      <c r="FM15" s="119"/>
      <c r="FN15" s="119"/>
      <c r="FO15" s="39" t="str">
        <f t="shared" si="20"/>
        <v/>
      </c>
      <c r="FP15" s="66">
        <v>1041.0</v>
      </c>
      <c r="FQ15" s="116"/>
      <c r="FR15" s="66"/>
      <c r="FS15" s="116"/>
      <c r="FT15" s="66"/>
      <c r="FU15" s="119"/>
      <c r="FV15" s="119"/>
      <c r="FW15" s="39" t="str">
        <f t="shared" si="21"/>
        <v/>
      </c>
      <c r="FX15" s="66">
        <v>1041.0</v>
      </c>
      <c r="FY15" s="116"/>
      <c r="FZ15" s="66"/>
      <c r="GA15" s="116"/>
      <c r="GB15" s="66"/>
      <c r="GC15" s="119"/>
      <c r="GD15" s="119"/>
      <c r="GE15" s="39" t="str">
        <f t="shared" si="22"/>
        <v/>
      </c>
      <c r="GF15" s="66">
        <v>1041.0</v>
      </c>
      <c r="GG15" s="116"/>
      <c r="GH15" s="66"/>
      <c r="GI15" s="116"/>
      <c r="GJ15" s="66"/>
      <c r="GK15" s="119"/>
      <c r="GL15" s="119"/>
      <c r="GM15" s="39" t="str">
        <f t="shared" si="23"/>
        <v/>
      </c>
      <c r="GN15" s="66">
        <v>1041.0</v>
      </c>
      <c r="GO15" s="116"/>
      <c r="GP15" s="66"/>
      <c r="GQ15" s="116"/>
      <c r="GR15" s="66"/>
      <c r="GS15" s="119"/>
      <c r="GT15" s="119"/>
      <c r="GU15" s="120"/>
    </row>
    <row r="16">
      <c r="A16" s="112" t="b">
        <v>0</v>
      </c>
      <c r="B16" s="21" t="s">
        <v>76</v>
      </c>
      <c r="C16" s="53" t="s">
        <v>55</v>
      </c>
      <c r="D16" s="21">
        <v>261064.0</v>
      </c>
      <c r="E16" s="54"/>
      <c r="F16" s="21" t="s">
        <v>77</v>
      </c>
      <c r="G16" s="21" t="s">
        <v>75</v>
      </c>
      <c r="H16" s="21" t="s">
        <v>63</v>
      </c>
      <c r="I16" s="55" t="s">
        <v>59</v>
      </c>
      <c r="J16" s="57"/>
      <c r="K16" s="56"/>
      <c r="L16" s="57"/>
      <c r="M16" s="56"/>
      <c r="N16" s="57"/>
      <c r="O16" s="57"/>
      <c r="P16" s="65"/>
      <c r="Q16" s="39" t="str">
        <f t="shared" si="1"/>
        <v/>
      </c>
      <c r="R16" s="57"/>
      <c r="S16" s="56"/>
      <c r="T16" s="57"/>
      <c r="U16" s="56"/>
      <c r="V16" s="57"/>
      <c r="W16" s="65"/>
      <c r="X16" s="65"/>
      <c r="Y16" s="39" t="str">
        <f t="shared" si="2"/>
        <v/>
      </c>
      <c r="Z16" s="57"/>
      <c r="AA16" s="56"/>
      <c r="AB16" s="57"/>
      <c r="AC16" s="56"/>
      <c r="AD16" s="57"/>
      <c r="AE16" s="65"/>
      <c r="AF16" s="65"/>
      <c r="AG16" s="39" t="str">
        <f t="shared" si="3"/>
        <v/>
      </c>
      <c r="AH16" s="57"/>
      <c r="AI16" s="56"/>
      <c r="AJ16" s="57"/>
      <c r="AK16" s="56"/>
      <c r="AL16" s="57"/>
      <c r="AM16" s="65"/>
      <c r="AN16" s="65"/>
      <c r="AO16" s="39" t="str">
        <f t="shared" si="4"/>
        <v/>
      </c>
      <c r="AP16" s="57"/>
      <c r="AQ16" s="56"/>
      <c r="AR16" s="57"/>
      <c r="AS16" s="56"/>
      <c r="AT16" s="57"/>
      <c r="AU16" s="65"/>
      <c r="AV16" s="65"/>
      <c r="AW16" s="39" t="str">
        <f t="shared" si="5"/>
        <v/>
      </c>
      <c r="AX16" s="57"/>
      <c r="AY16" s="56"/>
      <c r="AZ16" s="57"/>
      <c r="BA16" s="56"/>
      <c r="BB16" s="57"/>
      <c r="BC16" s="65"/>
      <c r="BD16" s="65"/>
      <c r="BE16" s="39" t="str">
        <f t="shared" si="6"/>
        <v/>
      </c>
      <c r="BF16" s="57"/>
      <c r="BG16" s="56"/>
      <c r="BH16" s="57"/>
      <c r="BI16" s="56"/>
      <c r="BJ16" s="57"/>
      <c r="BK16" s="65"/>
      <c r="BL16" s="65"/>
      <c r="BM16" s="39" t="str">
        <f t="shared" si="7"/>
        <v/>
      </c>
      <c r="BN16" s="57"/>
      <c r="BO16" s="56"/>
      <c r="BP16" s="57"/>
      <c r="BQ16" s="56"/>
      <c r="BR16" s="57"/>
      <c r="BS16" s="65"/>
      <c r="BT16" s="65"/>
      <c r="BU16" s="39" t="str">
        <f t="shared" si="8"/>
        <v/>
      </c>
      <c r="BV16" s="57">
        <v>750.0</v>
      </c>
      <c r="BW16" s="56"/>
      <c r="BX16" s="57">
        <v>762.09</v>
      </c>
      <c r="BY16" s="56">
        <v>762.09</v>
      </c>
      <c r="BZ16" s="57">
        <v>0.0</v>
      </c>
      <c r="CA16" s="65"/>
      <c r="CB16" s="65"/>
      <c r="CC16" s="39">
        <f t="shared" si="9"/>
        <v>762.09</v>
      </c>
      <c r="CD16" s="57">
        <v>750.0</v>
      </c>
      <c r="CE16" s="56"/>
      <c r="CF16" s="57">
        <v>1220.0</v>
      </c>
      <c r="CG16" s="56">
        <v>1220.0</v>
      </c>
      <c r="CH16" s="57">
        <v>0.0</v>
      </c>
      <c r="CI16" s="65"/>
      <c r="CJ16" s="65"/>
      <c r="CK16" s="39">
        <f t="shared" si="10"/>
        <v>1220</v>
      </c>
      <c r="CL16" s="57">
        <v>750.0</v>
      </c>
      <c r="CM16" s="56"/>
      <c r="CN16" s="57">
        <v>1220.0</v>
      </c>
      <c r="CO16" s="56">
        <v>1220.0</v>
      </c>
      <c r="CP16" s="57">
        <v>0.0</v>
      </c>
      <c r="CQ16" s="65"/>
      <c r="CR16" s="65"/>
      <c r="CS16" s="39">
        <f t="shared" si="11"/>
        <v>1220</v>
      </c>
      <c r="CT16" s="57">
        <v>750.0</v>
      </c>
      <c r="CU16" s="57"/>
      <c r="CV16" s="57">
        <v>1220.0</v>
      </c>
      <c r="CW16" s="56">
        <v>1220.0</v>
      </c>
      <c r="CX16" s="57">
        <v>0.0</v>
      </c>
      <c r="CY16" s="65"/>
      <c r="CZ16" s="65"/>
      <c r="DA16" s="39">
        <f t="shared" si="12"/>
        <v>1220</v>
      </c>
      <c r="DB16" s="118"/>
      <c r="DC16" s="57">
        <v>750.0</v>
      </c>
      <c r="DD16" s="56"/>
      <c r="DE16" s="57">
        <v>1220.0</v>
      </c>
      <c r="DF16" s="56">
        <v>1220.0</v>
      </c>
      <c r="DG16" s="57">
        <v>0.0</v>
      </c>
      <c r="DH16" s="57"/>
      <c r="DI16" s="57"/>
      <c r="DJ16" s="65"/>
      <c r="DK16" s="39">
        <f t="shared" si="13"/>
        <v>1220</v>
      </c>
      <c r="DL16" s="57">
        <v>750.0</v>
      </c>
      <c r="DM16" s="56"/>
      <c r="DN16" s="57">
        <v>1220.0</v>
      </c>
      <c r="DO16" s="56">
        <v>1220.0</v>
      </c>
      <c r="DP16" s="57">
        <v>0.0</v>
      </c>
      <c r="DQ16" s="65"/>
      <c r="DR16" s="65"/>
      <c r="DS16" s="39">
        <f t="shared" si="14"/>
        <v>1220</v>
      </c>
      <c r="DT16" s="57">
        <v>750.0</v>
      </c>
      <c r="DU16" s="56"/>
      <c r="DV16" s="57">
        <v>1220.0</v>
      </c>
      <c r="DW16" s="56">
        <v>1220.0</v>
      </c>
      <c r="DX16" s="57">
        <v>0.0</v>
      </c>
      <c r="DY16" s="65"/>
      <c r="DZ16" s="65"/>
      <c r="EA16" s="39">
        <f t="shared" si="15"/>
        <v>1220</v>
      </c>
      <c r="EB16" s="57">
        <v>750.0</v>
      </c>
      <c r="EC16" s="56"/>
      <c r="ED16" s="57">
        <v>1220.0</v>
      </c>
      <c r="EE16" s="56">
        <v>1220.0</v>
      </c>
      <c r="EF16" s="57">
        <v>0.0</v>
      </c>
      <c r="EG16" s="65"/>
      <c r="EH16" s="65"/>
      <c r="EI16" s="39">
        <f t="shared" si="16"/>
        <v>1220</v>
      </c>
      <c r="EJ16" s="57">
        <v>750.0</v>
      </c>
      <c r="EK16" s="56"/>
      <c r="EL16" s="57">
        <v>1220.0</v>
      </c>
      <c r="EM16" s="56">
        <v>1220.0</v>
      </c>
      <c r="EN16" s="57">
        <v>0.0</v>
      </c>
      <c r="EO16" s="65"/>
      <c r="EP16" s="65"/>
      <c r="EQ16" s="39">
        <f t="shared" si="17"/>
        <v>1220</v>
      </c>
      <c r="ER16" s="57">
        <v>750.0</v>
      </c>
      <c r="ES16" s="115"/>
      <c r="ET16" s="57">
        <v>1220.0</v>
      </c>
      <c r="EU16" s="56">
        <v>1220.0</v>
      </c>
      <c r="EV16" s="57">
        <v>0.0</v>
      </c>
      <c r="EW16" s="65"/>
      <c r="EX16" s="65"/>
      <c r="EY16" s="39">
        <f t="shared" si="18"/>
        <v>1220</v>
      </c>
      <c r="EZ16" s="66">
        <v>750.0</v>
      </c>
      <c r="FA16" s="56"/>
      <c r="FB16" s="66">
        <v>1242.0</v>
      </c>
      <c r="FC16" s="116"/>
      <c r="FD16" s="66">
        <v>0.0</v>
      </c>
      <c r="FE16" s="119"/>
      <c r="FF16" s="119"/>
      <c r="FG16" s="39" t="str">
        <f t="shared" si="19"/>
        <v/>
      </c>
      <c r="FH16" s="66">
        <v>750.0</v>
      </c>
      <c r="FI16" s="116"/>
      <c r="FJ16" s="66"/>
      <c r="FK16" s="116"/>
      <c r="FL16" s="66"/>
      <c r="FM16" s="119"/>
      <c r="FN16" s="119"/>
      <c r="FO16" s="39" t="str">
        <f t="shared" si="20"/>
        <v/>
      </c>
      <c r="FP16" s="66">
        <v>750.0</v>
      </c>
      <c r="FQ16" s="116"/>
      <c r="FR16" s="66"/>
      <c r="FS16" s="116"/>
      <c r="FT16" s="66"/>
      <c r="FU16" s="119"/>
      <c r="FV16" s="119"/>
      <c r="FW16" s="39" t="str">
        <f t="shared" si="21"/>
        <v/>
      </c>
      <c r="FX16" s="66">
        <v>750.0</v>
      </c>
      <c r="FY16" s="116"/>
      <c r="FZ16" s="66"/>
      <c r="GA16" s="116"/>
      <c r="GB16" s="66"/>
      <c r="GC16" s="119"/>
      <c r="GD16" s="119"/>
      <c r="GE16" s="39" t="str">
        <f t="shared" si="22"/>
        <v/>
      </c>
      <c r="GF16" s="66">
        <v>750.0</v>
      </c>
      <c r="GG16" s="116"/>
      <c r="GH16" s="66"/>
      <c r="GI16" s="116"/>
      <c r="GJ16" s="66"/>
      <c r="GK16" s="119"/>
      <c r="GL16" s="119"/>
      <c r="GM16" s="39" t="str">
        <f t="shared" si="23"/>
        <v/>
      </c>
      <c r="GN16" s="66">
        <v>750.0</v>
      </c>
      <c r="GO16" s="116"/>
      <c r="GP16" s="66"/>
      <c r="GQ16" s="116"/>
      <c r="GR16" s="66"/>
      <c r="GS16" s="119"/>
      <c r="GT16" s="119"/>
      <c r="GU16" s="120"/>
    </row>
    <row r="17">
      <c r="A17" s="112" t="b">
        <v>0</v>
      </c>
      <c r="B17" s="21" t="s">
        <v>78</v>
      </c>
      <c r="C17" s="53" t="s">
        <v>55</v>
      </c>
      <c r="D17" s="21">
        <v>265003.0</v>
      </c>
      <c r="E17" s="54"/>
      <c r="F17" s="21" t="s">
        <v>79</v>
      </c>
      <c r="G17" s="21" t="s">
        <v>80</v>
      </c>
      <c r="H17" s="21" t="s">
        <v>63</v>
      </c>
      <c r="I17" s="55" t="s">
        <v>59</v>
      </c>
      <c r="J17" s="57"/>
      <c r="K17" s="56"/>
      <c r="L17" s="57"/>
      <c r="M17" s="56"/>
      <c r="N17" s="57"/>
      <c r="O17" s="65"/>
      <c r="P17" s="65"/>
      <c r="Q17" s="39" t="str">
        <f t="shared" si="1"/>
        <v/>
      </c>
      <c r="R17" s="57"/>
      <c r="S17" s="56"/>
      <c r="T17" s="57"/>
      <c r="U17" s="56"/>
      <c r="V17" s="57"/>
      <c r="W17" s="65"/>
      <c r="X17" s="65"/>
      <c r="Y17" s="39" t="str">
        <f t="shared" si="2"/>
        <v/>
      </c>
      <c r="Z17" s="57"/>
      <c r="AA17" s="56"/>
      <c r="AB17" s="57"/>
      <c r="AC17" s="56"/>
      <c r="AD17" s="57"/>
      <c r="AE17" s="65"/>
      <c r="AF17" s="65"/>
      <c r="AG17" s="39" t="str">
        <f t="shared" si="3"/>
        <v/>
      </c>
      <c r="AH17" s="57"/>
      <c r="AI17" s="56"/>
      <c r="AJ17" s="57"/>
      <c r="AK17" s="56"/>
      <c r="AL17" s="57"/>
      <c r="AM17" s="65"/>
      <c r="AN17" s="65"/>
      <c r="AO17" s="39" t="str">
        <f t="shared" si="4"/>
        <v/>
      </c>
      <c r="AP17" s="57"/>
      <c r="AQ17" s="56"/>
      <c r="AR17" s="57"/>
      <c r="AS17" s="56"/>
      <c r="AT17" s="57"/>
      <c r="AU17" s="65"/>
      <c r="AV17" s="65"/>
      <c r="AW17" s="39" t="str">
        <f t="shared" si="5"/>
        <v/>
      </c>
      <c r="AX17" s="57"/>
      <c r="AY17" s="56"/>
      <c r="AZ17" s="57"/>
      <c r="BA17" s="56"/>
      <c r="BB17" s="57"/>
      <c r="BC17" s="65"/>
      <c r="BD17" s="65"/>
      <c r="BE17" s="39" t="str">
        <f t="shared" si="6"/>
        <v/>
      </c>
      <c r="BF17" s="57"/>
      <c r="BG17" s="56"/>
      <c r="BH17" s="57"/>
      <c r="BI17" s="56"/>
      <c r="BJ17" s="57"/>
      <c r="BK17" s="65"/>
      <c r="BL17" s="65"/>
      <c r="BM17" s="39" t="str">
        <f t="shared" si="7"/>
        <v/>
      </c>
      <c r="BN17" s="57"/>
      <c r="BO17" s="56"/>
      <c r="BP17" s="57"/>
      <c r="BQ17" s="56"/>
      <c r="BR17" s="57"/>
      <c r="BS17" s="65"/>
      <c r="BT17" s="65"/>
      <c r="BU17" s="39" t="str">
        <f t="shared" si="8"/>
        <v/>
      </c>
      <c r="BV17" s="57"/>
      <c r="BW17" s="56"/>
      <c r="BX17" s="57"/>
      <c r="BY17" s="56"/>
      <c r="BZ17" s="57"/>
      <c r="CA17" s="65"/>
      <c r="CB17" s="65"/>
      <c r="CC17" s="39" t="str">
        <f t="shared" si="9"/>
        <v/>
      </c>
      <c r="CD17" s="57"/>
      <c r="CE17" s="56"/>
      <c r="CF17" s="57"/>
      <c r="CG17" s="56"/>
      <c r="CH17" s="57"/>
      <c r="CI17" s="65"/>
      <c r="CJ17" s="65"/>
      <c r="CK17" s="39" t="str">
        <f t="shared" si="10"/>
        <v/>
      </c>
      <c r="CL17" s="57">
        <v>900.0</v>
      </c>
      <c r="CM17" s="56"/>
      <c r="CN17" s="57">
        <v>963.0</v>
      </c>
      <c r="CO17" s="56">
        <v>963.0</v>
      </c>
      <c r="CP17" s="57">
        <v>257.0</v>
      </c>
      <c r="CQ17" s="65"/>
      <c r="CR17" s="65"/>
      <c r="CS17" s="39">
        <f t="shared" si="11"/>
        <v>1220</v>
      </c>
      <c r="CT17" s="57">
        <v>900.0</v>
      </c>
      <c r="CU17" s="57"/>
      <c r="CV17" s="57">
        <v>963.0</v>
      </c>
      <c r="CW17" s="56">
        <v>963.0</v>
      </c>
      <c r="CX17" s="57">
        <v>257.0</v>
      </c>
      <c r="CY17" s="65"/>
      <c r="CZ17" s="65"/>
      <c r="DA17" s="39">
        <f t="shared" si="12"/>
        <v>1220</v>
      </c>
      <c r="DB17" s="118"/>
      <c r="DC17" s="57">
        <v>900.0</v>
      </c>
      <c r="DD17" s="56"/>
      <c r="DE17" s="57">
        <v>963.0</v>
      </c>
      <c r="DF17" s="56">
        <v>963.0</v>
      </c>
      <c r="DG17" s="57">
        <v>257.0</v>
      </c>
      <c r="DH17" s="57"/>
      <c r="DI17" s="65"/>
      <c r="DJ17" s="65"/>
      <c r="DK17" s="39">
        <f t="shared" si="13"/>
        <v>1220</v>
      </c>
      <c r="DL17" s="57">
        <v>900.0</v>
      </c>
      <c r="DM17" s="56"/>
      <c r="DN17" s="57">
        <v>807.0</v>
      </c>
      <c r="DO17" s="56">
        <v>807.0</v>
      </c>
      <c r="DP17" s="57">
        <v>413.0</v>
      </c>
      <c r="DQ17" s="65"/>
      <c r="DR17" s="65"/>
      <c r="DS17" s="39">
        <f t="shared" si="14"/>
        <v>1220</v>
      </c>
      <c r="DT17" s="57">
        <v>900.0</v>
      </c>
      <c r="DU17" s="56"/>
      <c r="DV17" s="57">
        <v>807.0</v>
      </c>
      <c r="DW17" s="56">
        <v>807.0</v>
      </c>
      <c r="DX17" s="57">
        <v>413.0</v>
      </c>
      <c r="DY17" s="65"/>
      <c r="DZ17" s="65"/>
      <c r="EA17" s="39">
        <f t="shared" si="15"/>
        <v>1220</v>
      </c>
      <c r="EB17" s="57">
        <v>900.0</v>
      </c>
      <c r="EC17" s="56"/>
      <c r="ED17" s="57">
        <v>807.0</v>
      </c>
      <c r="EE17" s="56">
        <v>807.0</v>
      </c>
      <c r="EF17" s="57">
        <v>413.0</v>
      </c>
      <c r="EG17" s="65"/>
      <c r="EH17" s="65"/>
      <c r="EI17" s="39">
        <f t="shared" si="16"/>
        <v>1220</v>
      </c>
      <c r="EJ17" s="57">
        <v>900.0</v>
      </c>
      <c r="EK17" s="56"/>
      <c r="EL17" s="57">
        <v>673.0</v>
      </c>
      <c r="EM17" s="56">
        <v>673.0</v>
      </c>
      <c r="EN17" s="57">
        <v>547.0</v>
      </c>
      <c r="EO17" s="65"/>
      <c r="EP17" s="65"/>
      <c r="EQ17" s="39">
        <f t="shared" si="17"/>
        <v>1220</v>
      </c>
      <c r="ER17" s="57">
        <v>900.0</v>
      </c>
      <c r="ES17" s="115"/>
      <c r="ET17" s="57">
        <v>673.0</v>
      </c>
      <c r="EU17" s="56">
        <v>673.0</v>
      </c>
      <c r="EV17" s="57">
        <v>547.0</v>
      </c>
      <c r="EW17" s="65"/>
      <c r="EX17" s="65"/>
      <c r="EY17" s="39">
        <f t="shared" si="18"/>
        <v>1220</v>
      </c>
      <c r="EZ17" s="66">
        <v>900.0</v>
      </c>
      <c r="FA17" s="56"/>
      <c r="FB17" s="66">
        <v>695.0</v>
      </c>
      <c r="FC17" s="116"/>
      <c r="FD17" s="66">
        <v>547.0</v>
      </c>
      <c r="FE17" s="119"/>
      <c r="FF17" s="119"/>
      <c r="FG17" s="39" t="str">
        <f t="shared" si="19"/>
        <v/>
      </c>
      <c r="FH17" s="66">
        <v>900.0</v>
      </c>
      <c r="FI17" s="116"/>
      <c r="FJ17" s="66"/>
      <c r="FK17" s="116"/>
      <c r="FL17" s="66"/>
      <c r="FM17" s="119"/>
      <c r="FN17" s="119"/>
      <c r="FO17" s="39" t="str">
        <f t="shared" si="20"/>
        <v/>
      </c>
      <c r="FP17" s="66">
        <v>900.0</v>
      </c>
      <c r="FQ17" s="116"/>
      <c r="FR17" s="66"/>
      <c r="FS17" s="116"/>
      <c r="FT17" s="66"/>
      <c r="FU17" s="119"/>
      <c r="FV17" s="119"/>
      <c r="FW17" s="39" t="str">
        <f t="shared" si="21"/>
        <v/>
      </c>
      <c r="FX17" s="66">
        <v>900.0</v>
      </c>
      <c r="FY17" s="116"/>
      <c r="FZ17" s="66"/>
      <c r="GA17" s="116"/>
      <c r="GB17" s="66"/>
      <c r="GC17" s="119"/>
      <c r="GD17" s="119"/>
      <c r="GE17" s="39" t="str">
        <f t="shared" si="22"/>
        <v/>
      </c>
      <c r="GF17" s="66">
        <v>900.0</v>
      </c>
      <c r="GG17" s="116"/>
      <c r="GH17" s="66"/>
      <c r="GI17" s="116"/>
      <c r="GJ17" s="66"/>
      <c r="GK17" s="119"/>
      <c r="GL17" s="119"/>
      <c r="GM17" s="39" t="str">
        <f t="shared" si="23"/>
        <v/>
      </c>
      <c r="GN17" s="66">
        <v>900.0</v>
      </c>
      <c r="GO17" s="116"/>
      <c r="GP17" s="66"/>
      <c r="GQ17" s="116"/>
      <c r="GR17" s="66"/>
      <c r="GS17" s="119"/>
      <c r="GT17" s="119"/>
      <c r="GU17" s="120"/>
    </row>
    <row r="18">
      <c r="A18" s="112" t="b">
        <v>0</v>
      </c>
      <c r="B18" s="21" t="s">
        <v>81</v>
      </c>
      <c r="C18" s="53" t="s">
        <v>55</v>
      </c>
      <c r="D18" s="21">
        <v>265003.0</v>
      </c>
      <c r="E18" s="54"/>
      <c r="F18" s="21" t="s">
        <v>79</v>
      </c>
      <c r="G18" s="21" t="s">
        <v>80</v>
      </c>
      <c r="H18" s="21" t="s">
        <v>63</v>
      </c>
      <c r="I18" s="55" t="s">
        <v>59</v>
      </c>
      <c r="J18" s="57"/>
      <c r="K18" s="56"/>
      <c r="L18" s="57"/>
      <c r="M18" s="56"/>
      <c r="N18" s="57"/>
      <c r="O18" s="65"/>
      <c r="P18" s="65"/>
      <c r="Q18" s="39" t="str">
        <f t="shared" si="1"/>
        <v/>
      </c>
      <c r="R18" s="57"/>
      <c r="S18" s="56"/>
      <c r="T18" s="57"/>
      <c r="U18" s="56"/>
      <c r="V18" s="57"/>
      <c r="W18" s="65"/>
      <c r="X18" s="65"/>
      <c r="Y18" s="39" t="str">
        <f t="shared" si="2"/>
        <v/>
      </c>
      <c r="Z18" s="57"/>
      <c r="AA18" s="56"/>
      <c r="AB18" s="57"/>
      <c r="AC18" s="56"/>
      <c r="AD18" s="57"/>
      <c r="AE18" s="65"/>
      <c r="AF18" s="65"/>
      <c r="AG18" s="39" t="str">
        <f t="shared" si="3"/>
        <v/>
      </c>
      <c r="AH18" s="57"/>
      <c r="AI18" s="56"/>
      <c r="AJ18" s="57"/>
      <c r="AK18" s="56"/>
      <c r="AL18" s="57"/>
      <c r="AM18" s="65"/>
      <c r="AN18" s="65"/>
      <c r="AO18" s="39" t="str">
        <f t="shared" si="4"/>
        <v/>
      </c>
      <c r="AP18" s="57"/>
      <c r="AQ18" s="56"/>
      <c r="AR18" s="57"/>
      <c r="AS18" s="56"/>
      <c r="AT18" s="57"/>
      <c r="AU18" s="65"/>
      <c r="AV18" s="65"/>
      <c r="AW18" s="39" t="str">
        <f t="shared" si="5"/>
        <v/>
      </c>
      <c r="AX18" s="57"/>
      <c r="AY18" s="56"/>
      <c r="AZ18" s="57"/>
      <c r="BA18" s="56"/>
      <c r="BB18" s="57"/>
      <c r="BC18" s="65"/>
      <c r="BD18" s="65"/>
      <c r="BE18" s="39" t="str">
        <f t="shared" si="6"/>
        <v/>
      </c>
      <c r="BF18" s="57"/>
      <c r="BG18" s="56"/>
      <c r="BH18" s="57"/>
      <c r="BI18" s="56"/>
      <c r="BJ18" s="57"/>
      <c r="BK18" s="65"/>
      <c r="BL18" s="65"/>
      <c r="BM18" s="39" t="str">
        <f t="shared" si="7"/>
        <v/>
      </c>
      <c r="BN18" s="57">
        <v>900.0</v>
      </c>
      <c r="BO18" s="56"/>
      <c r="BP18" s="57">
        <v>1220.0</v>
      </c>
      <c r="BQ18" s="56">
        <v>1220.0</v>
      </c>
      <c r="BR18" s="57">
        <v>0.0</v>
      </c>
      <c r="BS18" s="65"/>
      <c r="BT18" s="65"/>
      <c r="BU18" s="39">
        <f t="shared" si="8"/>
        <v>1220</v>
      </c>
      <c r="BV18" s="57">
        <v>900.0</v>
      </c>
      <c r="BW18" s="56"/>
      <c r="BX18" s="57">
        <v>402.0</v>
      </c>
      <c r="BY18" s="56">
        <v>402.0</v>
      </c>
      <c r="BZ18" s="57">
        <v>818.0</v>
      </c>
      <c r="CA18" s="65"/>
      <c r="CB18" s="65"/>
      <c r="CC18" s="39">
        <f t="shared" si="9"/>
        <v>1220</v>
      </c>
      <c r="CD18" s="57">
        <v>900.0</v>
      </c>
      <c r="CE18" s="56"/>
      <c r="CF18" s="57">
        <v>938.0</v>
      </c>
      <c r="CG18" s="56">
        <f>536+402</f>
        <v>938</v>
      </c>
      <c r="CH18" s="57">
        <v>282.0</v>
      </c>
      <c r="CI18" s="65"/>
      <c r="CJ18" s="65"/>
      <c r="CK18" s="39">
        <f t="shared" si="10"/>
        <v>1220</v>
      </c>
      <c r="CL18" s="57">
        <v>900.0</v>
      </c>
      <c r="CM18" s="56"/>
      <c r="CN18" s="57">
        <v>938.0</v>
      </c>
      <c r="CO18" s="56">
        <f>536+402</f>
        <v>938</v>
      </c>
      <c r="CP18" s="57">
        <v>282.0</v>
      </c>
      <c r="CQ18" s="65"/>
      <c r="CR18" s="65"/>
      <c r="CS18" s="39">
        <f t="shared" si="11"/>
        <v>1220</v>
      </c>
      <c r="CT18" s="57">
        <v>900.0</v>
      </c>
      <c r="CU18" s="57"/>
      <c r="CV18" s="57">
        <v>938.0</v>
      </c>
      <c r="CW18" s="56">
        <f>536+402</f>
        <v>938</v>
      </c>
      <c r="CX18" s="57">
        <v>282.0</v>
      </c>
      <c r="CY18" s="65"/>
      <c r="CZ18" s="65"/>
      <c r="DA18" s="39">
        <f t="shared" si="12"/>
        <v>1220</v>
      </c>
      <c r="DB18" s="118"/>
      <c r="DC18" s="57">
        <v>900.0</v>
      </c>
      <c r="DD18" s="56"/>
      <c r="DE18" s="57">
        <v>947.0</v>
      </c>
      <c r="DF18" s="56">
        <v>947.0</v>
      </c>
      <c r="DG18" s="57">
        <v>273.0</v>
      </c>
      <c r="DH18" s="57"/>
      <c r="DI18" s="65"/>
      <c r="DJ18" s="65"/>
      <c r="DK18" s="39">
        <f t="shared" si="13"/>
        <v>1220</v>
      </c>
      <c r="DL18" s="57">
        <v>900.0</v>
      </c>
      <c r="DM18" s="56"/>
      <c r="DN18" s="57">
        <v>947.0</v>
      </c>
      <c r="DO18" s="56">
        <v>947.0</v>
      </c>
      <c r="DP18" s="57">
        <v>273.0</v>
      </c>
      <c r="DQ18" s="65"/>
      <c r="DR18" s="65"/>
      <c r="DS18" s="39">
        <f t="shared" si="14"/>
        <v>1220</v>
      </c>
      <c r="DT18" s="57">
        <v>900.0</v>
      </c>
      <c r="DU18" s="56"/>
      <c r="DV18" s="57">
        <v>947.0</v>
      </c>
      <c r="DW18" s="56">
        <v>947.0</v>
      </c>
      <c r="DX18" s="57">
        <v>273.0</v>
      </c>
      <c r="DY18" s="65"/>
      <c r="DZ18" s="65"/>
      <c r="EA18" s="39">
        <f t="shared" si="15"/>
        <v>1220</v>
      </c>
      <c r="EB18" s="57">
        <v>900.0</v>
      </c>
      <c r="EC18" s="56"/>
      <c r="ED18" s="57">
        <v>947.0</v>
      </c>
      <c r="EE18" s="56">
        <v>947.0</v>
      </c>
      <c r="EF18" s="57">
        <v>273.0</v>
      </c>
      <c r="EG18" s="65"/>
      <c r="EH18" s="65"/>
      <c r="EI18" s="39">
        <f t="shared" si="16"/>
        <v>1220</v>
      </c>
      <c r="EJ18" s="57">
        <v>900.0</v>
      </c>
      <c r="EK18" s="56"/>
      <c r="EL18" s="57">
        <v>893.0</v>
      </c>
      <c r="EM18" s="56">
        <v>893.0</v>
      </c>
      <c r="EN18" s="57">
        <v>327.0</v>
      </c>
      <c r="EO18" s="65"/>
      <c r="EP18" s="65"/>
      <c r="EQ18" s="39">
        <f t="shared" si="17"/>
        <v>1220</v>
      </c>
      <c r="ER18" s="57">
        <v>900.0</v>
      </c>
      <c r="ES18" s="115"/>
      <c r="ET18" s="57">
        <v>893.0</v>
      </c>
      <c r="EU18" s="56">
        <v>893.0</v>
      </c>
      <c r="EV18" s="57">
        <v>327.0</v>
      </c>
      <c r="EW18" s="65"/>
      <c r="EX18" s="65"/>
      <c r="EY18" s="39">
        <f t="shared" si="18"/>
        <v>1220</v>
      </c>
      <c r="EZ18" s="66">
        <v>900.0</v>
      </c>
      <c r="FA18" s="56"/>
      <c r="FB18" s="66">
        <v>915.0</v>
      </c>
      <c r="FC18" s="116"/>
      <c r="FD18" s="66">
        <v>327.0</v>
      </c>
      <c r="FE18" s="119"/>
      <c r="FF18" s="119"/>
      <c r="FG18" s="39" t="str">
        <f t="shared" si="19"/>
        <v/>
      </c>
      <c r="FH18" s="66">
        <v>900.0</v>
      </c>
      <c r="FI18" s="116"/>
      <c r="FJ18" s="66"/>
      <c r="FK18" s="116"/>
      <c r="FL18" s="66"/>
      <c r="FM18" s="119"/>
      <c r="FN18" s="119"/>
      <c r="FO18" s="39" t="str">
        <f t="shared" si="20"/>
        <v/>
      </c>
      <c r="FP18" s="66">
        <v>900.0</v>
      </c>
      <c r="FQ18" s="116"/>
      <c r="FR18" s="66"/>
      <c r="FS18" s="116"/>
      <c r="FT18" s="66"/>
      <c r="FU18" s="119"/>
      <c r="FV18" s="119"/>
      <c r="FW18" s="39" t="str">
        <f t="shared" si="21"/>
        <v/>
      </c>
      <c r="FX18" s="66">
        <v>900.0</v>
      </c>
      <c r="FY18" s="116"/>
      <c r="FZ18" s="66"/>
      <c r="GA18" s="116"/>
      <c r="GB18" s="66"/>
      <c r="GC18" s="119"/>
      <c r="GD18" s="119"/>
      <c r="GE18" s="39" t="str">
        <f t="shared" si="22"/>
        <v/>
      </c>
      <c r="GF18" s="66">
        <v>900.0</v>
      </c>
      <c r="GG18" s="116"/>
      <c r="GH18" s="66"/>
      <c r="GI18" s="116"/>
      <c r="GJ18" s="66"/>
      <c r="GK18" s="119"/>
      <c r="GL18" s="119"/>
      <c r="GM18" s="39" t="str">
        <f t="shared" si="23"/>
        <v/>
      </c>
      <c r="GN18" s="66">
        <v>900.0</v>
      </c>
      <c r="GO18" s="116"/>
      <c r="GP18" s="66"/>
      <c r="GQ18" s="116"/>
      <c r="GR18" s="66"/>
      <c r="GS18" s="119"/>
      <c r="GT18" s="119"/>
      <c r="GU18" s="120"/>
    </row>
    <row r="19">
      <c r="A19" s="112" t="b">
        <v>0</v>
      </c>
      <c r="B19" s="21" t="s">
        <v>82</v>
      </c>
      <c r="C19" s="53" t="s">
        <v>55</v>
      </c>
      <c r="D19" s="21">
        <v>261063.0</v>
      </c>
      <c r="E19" s="67"/>
      <c r="F19" s="21" t="s">
        <v>74</v>
      </c>
      <c r="G19" s="21" t="s">
        <v>75</v>
      </c>
      <c r="H19" s="21" t="s">
        <v>63</v>
      </c>
      <c r="I19" s="55" t="s">
        <v>59</v>
      </c>
      <c r="J19" s="57"/>
      <c r="K19" s="56"/>
      <c r="L19" s="57"/>
      <c r="M19" s="56"/>
      <c r="N19" s="57"/>
      <c r="O19" s="65"/>
      <c r="P19" s="65"/>
      <c r="Q19" s="39" t="str">
        <f t="shared" si="1"/>
        <v/>
      </c>
      <c r="R19" s="57"/>
      <c r="S19" s="56"/>
      <c r="T19" s="57"/>
      <c r="U19" s="56"/>
      <c r="V19" s="57"/>
      <c r="W19" s="65"/>
      <c r="X19" s="65"/>
      <c r="Y19" s="39" t="str">
        <f t="shared" si="2"/>
        <v/>
      </c>
      <c r="Z19" s="57"/>
      <c r="AA19" s="56"/>
      <c r="AB19" s="57"/>
      <c r="AC19" s="56"/>
      <c r="AD19" s="57"/>
      <c r="AE19" s="65"/>
      <c r="AF19" s="65"/>
      <c r="AG19" s="39" t="str">
        <f t="shared" si="3"/>
        <v/>
      </c>
      <c r="AH19" s="57"/>
      <c r="AI19" s="56"/>
      <c r="AJ19" s="57"/>
      <c r="AK19" s="56"/>
      <c r="AL19" s="57"/>
      <c r="AM19" s="65"/>
      <c r="AN19" s="65"/>
      <c r="AO19" s="39" t="str">
        <f t="shared" si="4"/>
        <v/>
      </c>
      <c r="AP19" s="57"/>
      <c r="AQ19" s="56"/>
      <c r="AR19" s="57"/>
      <c r="AS19" s="56"/>
      <c r="AT19" s="57"/>
      <c r="AU19" s="65"/>
      <c r="AV19" s="65"/>
      <c r="AW19" s="39" t="str">
        <f t="shared" si="5"/>
        <v/>
      </c>
      <c r="AX19" s="57"/>
      <c r="AY19" s="56"/>
      <c r="AZ19" s="57"/>
      <c r="BA19" s="56"/>
      <c r="BB19" s="57"/>
      <c r="BC19" s="65"/>
      <c r="BD19" s="65"/>
      <c r="BE19" s="39" t="str">
        <f t="shared" si="6"/>
        <v/>
      </c>
      <c r="BF19" s="57"/>
      <c r="BG19" s="56"/>
      <c r="BH19" s="57"/>
      <c r="BI19" s="56"/>
      <c r="BJ19" s="57"/>
      <c r="BK19" s="65"/>
      <c r="BL19" s="65"/>
      <c r="BM19" s="39" t="str">
        <f t="shared" si="7"/>
        <v/>
      </c>
      <c r="BN19" s="57"/>
      <c r="BO19" s="56"/>
      <c r="BP19" s="57"/>
      <c r="BQ19" s="56"/>
      <c r="BR19" s="57"/>
      <c r="BS19" s="65"/>
      <c r="BT19" s="65"/>
      <c r="BU19" s="39" t="str">
        <f t="shared" si="8"/>
        <v/>
      </c>
      <c r="BV19" s="57"/>
      <c r="BW19" s="56"/>
      <c r="BX19" s="57"/>
      <c r="BY19" s="56"/>
      <c r="BZ19" s="57"/>
      <c r="CA19" s="65"/>
      <c r="CB19" s="65"/>
      <c r="CC19" s="39" t="str">
        <f t="shared" si="9"/>
        <v/>
      </c>
      <c r="CD19" s="57"/>
      <c r="CE19" s="56"/>
      <c r="CF19" s="57"/>
      <c r="CG19" s="56"/>
      <c r="CH19" s="57"/>
      <c r="CI19" s="65"/>
      <c r="CJ19" s="65"/>
      <c r="CK19" s="39" t="str">
        <f t="shared" si="10"/>
        <v/>
      </c>
      <c r="CL19" s="57"/>
      <c r="CM19" s="56"/>
      <c r="CN19" s="57"/>
      <c r="CO19" s="56"/>
      <c r="CP19" s="57"/>
      <c r="CQ19" s="65"/>
      <c r="CR19" s="65"/>
      <c r="CS19" s="39" t="str">
        <f t="shared" si="11"/>
        <v/>
      </c>
      <c r="CT19" s="57"/>
      <c r="CU19" s="57"/>
      <c r="CV19" s="57"/>
      <c r="CW19" s="57"/>
      <c r="CX19" s="57"/>
      <c r="CY19" s="65"/>
      <c r="CZ19" s="65"/>
      <c r="DA19" s="39" t="str">
        <f t="shared" si="12"/>
        <v/>
      </c>
      <c r="DB19" s="118"/>
      <c r="DC19" s="57"/>
      <c r="DD19" s="56"/>
      <c r="DE19" s="57"/>
      <c r="DF19" s="56"/>
      <c r="DG19" s="57"/>
      <c r="DH19" s="57"/>
      <c r="DI19" s="65"/>
      <c r="DJ19" s="65"/>
      <c r="DK19" s="39" t="str">
        <f t="shared" si="13"/>
        <v/>
      </c>
      <c r="DL19" s="57"/>
      <c r="DM19" s="56"/>
      <c r="DN19" s="57"/>
      <c r="DO19" s="56"/>
      <c r="DP19" s="57"/>
      <c r="DQ19" s="65"/>
      <c r="DR19" s="65"/>
      <c r="DS19" s="39" t="str">
        <f t="shared" si="14"/>
        <v/>
      </c>
      <c r="DT19" s="57"/>
      <c r="DU19" s="56"/>
      <c r="DV19" s="57"/>
      <c r="DW19" s="56"/>
      <c r="DX19" s="57"/>
      <c r="DY19" s="65"/>
      <c r="DZ19" s="65"/>
      <c r="EA19" s="39" t="str">
        <f t="shared" si="15"/>
        <v/>
      </c>
      <c r="EB19" s="57">
        <v>700.0</v>
      </c>
      <c r="EC19" s="84"/>
      <c r="ED19" s="57">
        <v>765.0</v>
      </c>
      <c r="EE19" s="56">
        <v>765.0</v>
      </c>
      <c r="EF19" s="57">
        <v>455.0</v>
      </c>
      <c r="EG19" s="65"/>
      <c r="EH19" s="65"/>
      <c r="EI19" s="39">
        <f t="shared" si="16"/>
        <v>1220</v>
      </c>
      <c r="EJ19" s="57">
        <v>700.0</v>
      </c>
      <c r="EK19" s="84"/>
      <c r="EL19" s="57">
        <v>765.0</v>
      </c>
      <c r="EM19" s="56">
        <v>765.0</v>
      </c>
      <c r="EN19" s="57">
        <v>455.0</v>
      </c>
      <c r="EO19" s="65"/>
      <c r="EP19" s="65"/>
      <c r="EQ19" s="39">
        <f t="shared" si="17"/>
        <v>1220</v>
      </c>
      <c r="ER19" s="57">
        <v>700.0</v>
      </c>
      <c r="ES19" s="115"/>
      <c r="ET19" s="57">
        <v>765.0</v>
      </c>
      <c r="EU19" s="56">
        <v>765.0</v>
      </c>
      <c r="EV19" s="57">
        <v>455.0</v>
      </c>
      <c r="EW19" s="65"/>
      <c r="EX19" s="65"/>
      <c r="EY19" s="39">
        <f t="shared" si="18"/>
        <v>1220</v>
      </c>
      <c r="EZ19" s="66">
        <v>700.0</v>
      </c>
      <c r="FA19" s="56"/>
      <c r="FB19" s="66">
        <v>787.0</v>
      </c>
      <c r="FC19" s="116"/>
      <c r="FD19" s="66">
        <v>455.0</v>
      </c>
      <c r="FE19" s="119"/>
      <c r="FF19" s="119"/>
      <c r="FG19" s="39" t="str">
        <f t="shared" si="19"/>
        <v/>
      </c>
      <c r="FH19" s="66"/>
      <c r="FI19" s="116"/>
      <c r="FJ19" s="66"/>
      <c r="FK19" s="116"/>
      <c r="FL19" s="66"/>
      <c r="FM19" s="119"/>
      <c r="FN19" s="119"/>
      <c r="FO19" s="39" t="str">
        <f t="shared" si="20"/>
        <v/>
      </c>
      <c r="FP19" s="66"/>
      <c r="FQ19" s="116"/>
      <c r="FR19" s="66"/>
      <c r="FS19" s="116"/>
      <c r="FT19" s="66"/>
      <c r="FU19" s="119"/>
      <c r="FV19" s="119"/>
      <c r="FW19" s="39" t="str">
        <f t="shared" si="21"/>
        <v/>
      </c>
      <c r="FX19" s="66"/>
      <c r="FY19" s="116"/>
      <c r="FZ19" s="66"/>
      <c r="GA19" s="116"/>
      <c r="GB19" s="66"/>
      <c r="GC19" s="119"/>
      <c r="GD19" s="119"/>
      <c r="GE19" s="39" t="str">
        <f t="shared" si="22"/>
        <v/>
      </c>
      <c r="GF19" s="66"/>
      <c r="GG19" s="116"/>
      <c r="GH19" s="66"/>
      <c r="GI19" s="116"/>
      <c r="GJ19" s="66"/>
      <c r="GK19" s="119"/>
      <c r="GL19" s="119"/>
      <c r="GM19" s="39" t="str">
        <f t="shared" si="23"/>
        <v/>
      </c>
      <c r="GN19" s="66"/>
      <c r="GO19" s="116"/>
      <c r="GP19" s="66"/>
      <c r="GQ19" s="116"/>
      <c r="GR19" s="66"/>
      <c r="GS19" s="119"/>
      <c r="GT19" s="119"/>
      <c r="GU19" s="120"/>
    </row>
    <row r="20">
      <c r="A20" s="112" t="b">
        <v>0</v>
      </c>
      <c r="B20" s="21" t="s">
        <v>83</v>
      </c>
      <c r="C20" s="53" t="s">
        <v>55</v>
      </c>
      <c r="D20" s="21">
        <v>261064.0</v>
      </c>
      <c r="E20" s="67"/>
      <c r="F20" s="21" t="s">
        <v>77</v>
      </c>
      <c r="G20" s="68"/>
      <c r="H20" s="21" t="s">
        <v>63</v>
      </c>
      <c r="I20" s="55" t="s">
        <v>59</v>
      </c>
      <c r="J20" s="57"/>
      <c r="K20" s="56"/>
      <c r="L20" s="57"/>
      <c r="M20" s="56"/>
      <c r="N20" s="57"/>
      <c r="O20" s="65"/>
      <c r="P20" s="65"/>
      <c r="Q20" s="39" t="str">
        <f t="shared" si="1"/>
        <v/>
      </c>
      <c r="R20" s="57"/>
      <c r="S20" s="56"/>
      <c r="T20" s="57"/>
      <c r="U20" s="56"/>
      <c r="V20" s="57"/>
      <c r="W20" s="65"/>
      <c r="X20" s="65"/>
      <c r="Y20" s="39" t="str">
        <f t="shared" si="2"/>
        <v/>
      </c>
      <c r="Z20" s="57"/>
      <c r="AA20" s="56"/>
      <c r="AB20" s="57"/>
      <c r="AC20" s="56"/>
      <c r="AD20" s="57"/>
      <c r="AE20" s="65"/>
      <c r="AF20" s="65"/>
      <c r="AG20" s="39" t="str">
        <f t="shared" si="3"/>
        <v/>
      </c>
      <c r="AH20" s="57"/>
      <c r="AI20" s="56"/>
      <c r="AJ20" s="57"/>
      <c r="AK20" s="84"/>
      <c r="AL20" s="57"/>
      <c r="AM20" s="65"/>
      <c r="AN20" s="65"/>
      <c r="AO20" s="39" t="str">
        <f t="shared" si="4"/>
        <v/>
      </c>
      <c r="AP20" s="57"/>
      <c r="AQ20" s="56"/>
      <c r="AR20" s="57"/>
      <c r="AS20" s="56"/>
      <c r="AT20" s="57"/>
      <c r="AU20" s="65"/>
      <c r="AV20" s="65"/>
      <c r="AW20" s="39" t="str">
        <f t="shared" si="5"/>
        <v/>
      </c>
      <c r="AX20" s="57"/>
      <c r="AY20" s="56"/>
      <c r="AZ20" s="57"/>
      <c r="BA20" s="56"/>
      <c r="BB20" s="57"/>
      <c r="BC20" s="65"/>
      <c r="BD20" s="65"/>
      <c r="BE20" s="39" t="str">
        <f t="shared" si="6"/>
        <v/>
      </c>
      <c r="BF20" s="57"/>
      <c r="BG20" s="56"/>
      <c r="BH20" s="57"/>
      <c r="BI20" s="56"/>
      <c r="BJ20" s="57"/>
      <c r="BK20" s="65"/>
      <c r="BL20" s="65"/>
      <c r="BM20" s="39" t="str">
        <f t="shared" si="7"/>
        <v/>
      </c>
      <c r="BN20" s="57"/>
      <c r="BO20" s="56"/>
      <c r="BP20" s="57"/>
      <c r="BQ20" s="56"/>
      <c r="BR20" s="57"/>
      <c r="BS20" s="65"/>
      <c r="BT20" s="65"/>
      <c r="BU20" s="39" t="str">
        <f t="shared" si="8"/>
        <v/>
      </c>
      <c r="BV20" s="57"/>
      <c r="BW20" s="56"/>
      <c r="BX20" s="57"/>
      <c r="BY20" s="56"/>
      <c r="BZ20" s="57"/>
      <c r="CA20" s="65"/>
      <c r="CB20" s="65"/>
      <c r="CC20" s="39" t="str">
        <f t="shared" si="9"/>
        <v/>
      </c>
      <c r="CD20" s="57"/>
      <c r="CE20" s="56"/>
      <c r="CF20" s="57"/>
      <c r="CG20" s="56"/>
      <c r="CH20" s="57"/>
      <c r="CI20" s="65"/>
      <c r="CJ20" s="65"/>
      <c r="CK20" s="39" t="str">
        <f t="shared" si="10"/>
        <v/>
      </c>
      <c r="CL20" s="57"/>
      <c r="CM20" s="56"/>
      <c r="CN20" s="57"/>
      <c r="CO20" s="56"/>
      <c r="CP20" s="57"/>
      <c r="CQ20" s="65"/>
      <c r="CR20" s="65"/>
      <c r="CS20" s="39" t="str">
        <f t="shared" si="11"/>
        <v/>
      </c>
      <c r="CT20" s="57"/>
      <c r="CU20" s="57"/>
      <c r="CV20" s="57"/>
      <c r="CW20" s="57"/>
      <c r="CX20" s="57"/>
      <c r="CY20" s="65"/>
      <c r="CZ20" s="65"/>
      <c r="DA20" s="39" t="str">
        <f t="shared" si="12"/>
        <v/>
      </c>
      <c r="DB20" s="118"/>
      <c r="DC20" s="57"/>
      <c r="DD20" s="56"/>
      <c r="DE20" s="57"/>
      <c r="DF20" s="56"/>
      <c r="DG20" s="57"/>
      <c r="DH20" s="57"/>
      <c r="DI20" s="65"/>
      <c r="DJ20" s="65"/>
      <c r="DK20" s="39" t="str">
        <f t="shared" si="13"/>
        <v/>
      </c>
      <c r="DL20" s="57"/>
      <c r="DM20" s="56"/>
      <c r="DN20" s="57"/>
      <c r="DO20" s="56"/>
      <c r="DP20" s="57"/>
      <c r="DQ20" s="65"/>
      <c r="DR20" s="65"/>
      <c r="DS20" s="39" t="str">
        <f t="shared" si="14"/>
        <v/>
      </c>
      <c r="DT20" s="57"/>
      <c r="DU20" s="56"/>
      <c r="DV20" s="57"/>
      <c r="DW20" s="56"/>
      <c r="DX20" s="57"/>
      <c r="DY20" s="65"/>
      <c r="DZ20" s="65"/>
      <c r="EA20" s="39" t="str">
        <f t="shared" si="15"/>
        <v/>
      </c>
      <c r="EB20" s="57">
        <v>1220.0</v>
      </c>
      <c r="EC20" s="56"/>
      <c r="ED20" s="57">
        <v>641.76</v>
      </c>
      <c r="EE20" s="56">
        <v>641.76</v>
      </c>
      <c r="EF20" s="57">
        <v>0.0</v>
      </c>
      <c r="EG20" s="65"/>
      <c r="EH20" s="65"/>
      <c r="EI20" s="39">
        <f t="shared" si="16"/>
        <v>641.76</v>
      </c>
      <c r="EJ20" s="57">
        <v>1220.0</v>
      </c>
      <c r="EK20" s="56"/>
      <c r="EL20" s="57">
        <v>947.0</v>
      </c>
      <c r="EM20" s="56">
        <v>947.0</v>
      </c>
      <c r="EN20" s="57">
        <v>273.0</v>
      </c>
      <c r="EO20" s="65"/>
      <c r="EP20" s="65"/>
      <c r="EQ20" s="39">
        <f t="shared" si="17"/>
        <v>1220</v>
      </c>
      <c r="ER20" s="57">
        <v>1220.0</v>
      </c>
      <c r="ES20" s="115"/>
      <c r="ET20" s="57">
        <v>947.0</v>
      </c>
      <c r="EU20" s="56">
        <v>947.0</v>
      </c>
      <c r="EV20" s="57">
        <v>273.0</v>
      </c>
      <c r="EW20" s="65"/>
      <c r="EX20" s="65"/>
      <c r="EY20" s="39">
        <f t="shared" si="18"/>
        <v>1220</v>
      </c>
      <c r="EZ20" s="66">
        <v>1220.0</v>
      </c>
      <c r="FA20" s="116"/>
      <c r="FB20" s="66"/>
      <c r="FC20" s="116"/>
      <c r="FD20" s="66"/>
      <c r="FE20" s="119"/>
      <c r="FF20" s="119"/>
      <c r="FG20" s="39" t="str">
        <f t="shared" si="19"/>
        <v/>
      </c>
      <c r="FH20" s="66"/>
      <c r="FI20" s="116"/>
      <c r="FJ20" s="66"/>
      <c r="FK20" s="116"/>
      <c r="FL20" s="66"/>
      <c r="FM20" s="119"/>
      <c r="FN20" s="119"/>
      <c r="FO20" s="39" t="str">
        <f t="shared" si="20"/>
        <v/>
      </c>
      <c r="FP20" s="66"/>
      <c r="FQ20" s="116"/>
      <c r="FR20" s="66"/>
      <c r="FS20" s="116"/>
      <c r="FT20" s="66"/>
      <c r="FU20" s="119"/>
      <c r="FV20" s="119"/>
      <c r="FW20" s="39" t="str">
        <f t="shared" si="21"/>
        <v/>
      </c>
      <c r="FX20" s="66"/>
      <c r="FY20" s="116"/>
      <c r="FZ20" s="66"/>
      <c r="GA20" s="116"/>
      <c r="GB20" s="66"/>
      <c r="GC20" s="119"/>
      <c r="GD20" s="119"/>
      <c r="GE20" s="39" t="str">
        <f t="shared" si="22"/>
        <v/>
      </c>
      <c r="GF20" s="66"/>
      <c r="GG20" s="116"/>
      <c r="GH20" s="66"/>
      <c r="GI20" s="116"/>
      <c r="GJ20" s="66"/>
      <c r="GK20" s="119"/>
      <c r="GL20" s="119"/>
      <c r="GM20" s="39" t="str">
        <f t="shared" si="23"/>
        <v/>
      </c>
      <c r="GN20" s="66"/>
      <c r="GO20" s="116"/>
      <c r="GP20" s="66"/>
      <c r="GQ20" s="116"/>
      <c r="GR20" s="66"/>
      <c r="GS20" s="119"/>
      <c r="GT20" s="119"/>
      <c r="GU20" s="120"/>
    </row>
    <row r="21">
      <c r="A21" s="112" t="b">
        <v>0</v>
      </c>
      <c r="B21" s="21" t="s">
        <v>84</v>
      </c>
      <c r="C21" s="53" t="s">
        <v>55</v>
      </c>
      <c r="D21" s="21">
        <v>268094.0</v>
      </c>
      <c r="E21" s="67"/>
      <c r="F21" s="21" t="s">
        <v>85</v>
      </c>
      <c r="G21" s="68"/>
      <c r="H21" s="21" t="s">
        <v>63</v>
      </c>
      <c r="I21" s="55" t="s">
        <v>59</v>
      </c>
      <c r="J21" s="57"/>
      <c r="K21" s="56"/>
      <c r="L21" s="57"/>
      <c r="M21" s="56"/>
      <c r="N21" s="57"/>
      <c r="O21" s="65"/>
      <c r="P21" s="65"/>
      <c r="Q21" s="39" t="str">
        <f t="shared" si="1"/>
        <v/>
      </c>
      <c r="R21" s="57"/>
      <c r="S21" s="56"/>
      <c r="T21" s="57"/>
      <c r="U21" s="56"/>
      <c r="V21" s="57"/>
      <c r="W21" s="65"/>
      <c r="X21" s="65"/>
      <c r="Y21" s="39" t="str">
        <f t="shared" si="2"/>
        <v/>
      </c>
      <c r="Z21" s="57"/>
      <c r="AA21" s="56"/>
      <c r="AB21" s="57"/>
      <c r="AC21" s="56"/>
      <c r="AD21" s="57"/>
      <c r="AE21" s="65"/>
      <c r="AF21" s="65"/>
      <c r="AG21" s="39" t="str">
        <f t="shared" si="3"/>
        <v/>
      </c>
      <c r="AH21" s="57"/>
      <c r="AI21" s="56"/>
      <c r="AJ21" s="57"/>
      <c r="AK21" s="56"/>
      <c r="AL21" s="57"/>
      <c r="AM21" s="65"/>
      <c r="AN21" s="65"/>
      <c r="AO21" s="39" t="str">
        <f t="shared" si="4"/>
        <v/>
      </c>
      <c r="AP21" s="57"/>
      <c r="AQ21" s="56"/>
      <c r="AR21" s="57"/>
      <c r="AS21" s="56"/>
      <c r="AT21" s="57"/>
      <c r="AU21" s="65"/>
      <c r="AV21" s="65"/>
      <c r="AW21" s="39" t="str">
        <f t="shared" si="5"/>
        <v/>
      </c>
      <c r="AX21" s="57"/>
      <c r="AY21" s="56"/>
      <c r="AZ21" s="57"/>
      <c r="BA21" s="56"/>
      <c r="BB21" s="57"/>
      <c r="BC21" s="65"/>
      <c r="BD21" s="65"/>
      <c r="BE21" s="39" t="str">
        <f t="shared" si="6"/>
        <v/>
      </c>
      <c r="BF21" s="57"/>
      <c r="BG21" s="56"/>
      <c r="BH21" s="57"/>
      <c r="BI21" s="56"/>
      <c r="BJ21" s="57"/>
      <c r="BK21" s="65"/>
      <c r="BL21" s="65"/>
      <c r="BM21" s="39" t="str">
        <f t="shared" si="7"/>
        <v/>
      </c>
      <c r="BN21" s="57"/>
      <c r="BO21" s="56"/>
      <c r="BP21" s="57"/>
      <c r="BQ21" s="56"/>
      <c r="BR21" s="57"/>
      <c r="BS21" s="65"/>
      <c r="BT21" s="65"/>
      <c r="BU21" s="39" t="str">
        <f t="shared" si="8"/>
        <v/>
      </c>
      <c r="BV21" s="57"/>
      <c r="BW21" s="56"/>
      <c r="BX21" s="57"/>
      <c r="BY21" s="56"/>
      <c r="BZ21" s="57"/>
      <c r="CA21" s="65"/>
      <c r="CB21" s="65"/>
      <c r="CC21" s="39" t="str">
        <f t="shared" si="9"/>
        <v/>
      </c>
      <c r="CD21" s="57"/>
      <c r="CE21" s="56"/>
      <c r="CF21" s="57"/>
      <c r="CG21" s="56"/>
      <c r="CH21" s="57"/>
      <c r="CI21" s="65"/>
      <c r="CJ21" s="65"/>
      <c r="CK21" s="39" t="str">
        <f t="shared" si="10"/>
        <v/>
      </c>
      <c r="CL21" s="57"/>
      <c r="CM21" s="56"/>
      <c r="CN21" s="57"/>
      <c r="CO21" s="56"/>
      <c r="CP21" s="57"/>
      <c r="CQ21" s="65"/>
      <c r="CR21" s="65"/>
      <c r="CS21" s="39" t="str">
        <f t="shared" si="11"/>
        <v/>
      </c>
      <c r="CT21" s="57"/>
      <c r="CU21" s="57"/>
      <c r="CV21" s="57"/>
      <c r="CW21" s="57"/>
      <c r="CX21" s="57"/>
      <c r="CY21" s="65"/>
      <c r="CZ21" s="65"/>
      <c r="DA21" s="39" t="str">
        <f t="shared" si="12"/>
        <v/>
      </c>
      <c r="DB21" s="118"/>
      <c r="DC21" s="57"/>
      <c r="DD21" s="56"/>
      <c r="DE21" s="57"/>
      <c r="DF21" s="56"/>
      <c r="DG21" s="57"/>
      <c r="DH21" s="57"/>
      <c r="DI21" s="65"/>
      <c r="DJ21" s="65"/>
      <c r="DK21" s="39" t="str">
        <f t="shared" si="13"/>
        <v/>
      </c>
      <c r="DL21" s="57"/>
      <c r="DM21" s="56"/>
      <c r="DN21" s="57"/>
      <c r="DO21" s="56"/>
      <c r="DP21" s="57"/>
      <c r="DQ21" s="65"/>
      <c r="DR21" s="65"/>
      <c r="DS21" s="39" t="str">
        <f t="shared" si="14"/>
        <v/>
      </c>
      <c r="DT21" s="57"/>
      <c r="DU21" s="56"/>
      <c r="DV21" s="57"/>
      <c r="DW21" s="56"/>
      <c r="DX21" s="57"/>
      <c r="DY21" s="65"/>
      <c r="DZ21" s="65"/>
      <c r="EA21" s="39" t="str">
        <f t="shared" si="15"/>
        <v/>
      </c>
      <c r="EB21" s="57"/>
      <c r="EC21" s="56"/>
      <c r="ED21" s="57"/>
      <c r="EE21" s="56"/>
      <c r="EF21" s="57"/>
      <c r="EG21" s="65"/>
      <c r="EH21" s="65"/>
      <c r="EI21" s="39" t="str">
        <f t="shared" si="16"/>
        <v/>
      </c>
      <c r="EJ21" s="57">
        <v>1220.0</v>
      </c>
      <c r="EK21" s="84"/>
      <c r="EL21" s="57">
        <v>930.0</v>
      </c>
      <c r="EM21" s="56">
        <v>930.0</v>
      </c>
      <c r="EN21" s="57">
        <v>290.0</v>
      </c>
      <c r="EO21" s="65"/>
      <c r="EP21" s="65"/>
      <c r="EQ21" s="39">
        <f t="shared" si="17"/>
        <v>1220</v>
      </c>
      <c r="ER21" s="57">
        <v>1220.0</v>
      </c>
      <c r="ES21" s="115"/>
      <c r="ET21" s="57">
        <v>930.0</v>
      </c>
      <c r="EU21" s="56">
        <v>930.0</v>
      </c>
      <c r="EV21" s="57">
        <v>290.0</v>
      </c>
      <c r="EW21" s="65"/>
      <c r="EX21" s="65"/>
      <c r="EY21" s="39">
        <f t="shared" si="18"/>
        <v>1220</v>
      </c>
      <c r="EZ21" s="66">
        <v>1220.0</v>
      </c>
      <c r="FA21" s="116"/>
      <c r="FB21" s="66"/>
      <c r="FC21" s="116"/>
      <c r="FD21" s="66"/>
      <c r="FE21" s="119"/>
      <c r="FF21" s="119"/>
      <c r="FG21" s="39" t="str">
        <f t="shared" si="19"/>
        <v/>
      </c>
      <c r="FH21" s="66"/>
      <c r="FI21" s="116"/>
      <c r="FJ21" s="66"/>
      <c r="FK21" s="116"/>
      <c r="FL21" s="66"/>
      <c r="FM21" s="119"/>
      <c r="FN21" s="119"/>
      <c r="FO21" s="39" t="str">
        <f t="shared" si="20"/>
        <v/>
      </c>
      <c r="FP21" s="66"/>
      <c r="FQ21" s="116"/>
      <c r="FR21" s="66"/>
      <c r="FS21" s="116"/>
      <c r="FT21" s="66"/>
      <c r="FU21" s="119"/>
      <c r="FV21" s="119"/>
      <c r="FW21" s="39" t="str">
        <f t="shared" si="21"/>
        <v/>
      </c>
      <c r="FX21" s="66"/>
      <c r="FY21" s="116"/>
      <c r="FZ21" s="66"/>
      <c r="GA21" s="116"/>
      <c r="GB21" s="66"/>
      <c r="GC21" s="119"/>
      <c r="GD21" s="119"/>
      <c r="GE21" s="39" t="str">
        <f t="shared" si="22"/>
        <v/>
      </c>
      <c r="GF21" s="66"/>
      <c r="GG21" s="116"/>
      <c r="GH21" s="66"/>
      <c r="GI21" s="116"/>
      <c r="GJ21" s="66"/>
      <c r="GK21" s="119"/>
      <c r="GL21" s="119"/>
      <c r="GM21" s="39" t="str">
        <f t="shared" si="23"/>
        <v/>
      </c>
      <c r="GN21" s="66"/>
      <c r="GO21" s="116"/>
      <c r="GP21" s="66"/>
      <c r="GQ21" s="116"/>
      <c r="GR21" s="66"/>
      <c r="GS21" s="119"/>
      <c r="GT21" s="119"/>
      <c r="GU21" s="120"/>
    </row>
    <row r="22">
      <c r="A22" s="112" t="b">
        <v>0</v>
      </c>
      <c r="B22" s="21" t="s">
        <v>86</v>
      </c>
      <c r="C22" s="53" t="s">
        <v>55</v>
      </c>
      <c r="D22" s="21">
        <v>268157.0</v>
      </c>
      <c r="F22" s="21" t="s">
        <v>70</v>
      </c>
      <c r="H22" s="21" t="s">
        <v>63</v>
      </c>
      <c r="I22" s="55" t="s">
        <v>59</v>
      </c>
      <c r="J22" s="65"/>
      <c r="K22" s="69"/>
      <c r="L22" s="65"/>
      <c r="M22" s="69"/>
      <c r="N22" s="65"/>
      <c r="O22" s="65"/>
      <c r="P22" s="65"/>
      <c r="Q22" s="39" t="str">
        <f t="shared" si="1"/>
        <v/>
      </c>
      <c r="R22" s="65"/>
      <c r="S22" s="69"/>
      <c r="T22" s="65"/>
      <c r="U22" s="69"/>
      <c r="V22" s="65"/>
      <c r="W22" s="65"/>
      <c r="X22" s="65"/>
      <c r="Y22" s="39" t="str">
        <f t="shared" si="2"/>
        <v/>
      </c>
      <c r="Z22" s="65"/>
      <c r="AA22" s="69"/>
      <c r="AB22" s="65"/>
      <c r="AC22" s="69"/>
      <c r="AD22" s="65"/>
      <c r="AE22" s="65"/>
      <c r="AF22" s="65"/>
      <c r="AG22" s="39" t="str">
        <f t="shared" si="3"/>
        <v/>
      </c>
      <c r="AH22" s="65"/>
      <c r="AI22" s="69"/>
      <c r="AJ22" s="65"/>
      <c r="AK22" s="69"/>
      <c r="AL22" s="65"/>
      <c r="AM22" s="65"/>
      <c r="AN22" s="65"/>
      <c r="AO22" s="39" t="str">
        <f t="shared" si="4"/>
        <v/>
      </c>
      <c r="AP22" s="65"/>
      <c r="AQ22" s="69"/>
      <c r="AR22" s="65"/>
      <c r="AS22" s="69"/>
      <c r="AT22" s="65"/>
      <c r="AU22" s="65"/>
      <c r="AV22" s="65"/>
      <c r="AW22" s="39" t="str">
        <f t="shared" si="5"/>
        <v/>
      </c>
      <c r="AX22" s="65"/>
      <c r="AY22" s="69"/>
      <c r="AZ22" s="65"/>
      <c r="BA22" s="69"/>
      <c r="BB22" s="65"/>
      <c r="BC22" s="65"/>
      <c r="BD22" s="65"/>
      <c r="BE22" s="39" t="str">
        <f t="shared" si="6"/>
        <v/>
      </c>
      <c r="BF22" s="65"/>
      <c r="BG22" s="69"/>
      <c r="BH22" s="65"/>
      <c r="BI22" s="69"/>
      <c r="BJ22" s="65"/>
      <c r="BK22" s="65"/>
      <c r="BL22" s="65"/>
      <c r="BM22" s="39" t="str">
        <f t="shared" si="7"/>
        <v/>
      </c>
      <c r="BN22" s="65"/>
      <c r="BO22" s="69"/>
      <c r="BP22" s="65"/>
      <c r="BQ22" s="69"/>
      <c r="BR22" s="65"/>
      <c r="BS22" s="65"/>
      <c r="BT22" s="65"/>
      <c r="BU22" s="39" t="str">
        <f t="shared" si="8"/>
        <v/>
      </c>
      <c r="BV22" s="65"/>
      <c r="BW22" s="69"/>
      <c r="BX22" s="65"/>
      <c r="BY22" s="69"/>
      <c r="BZ22" s="65"/>
      <c r="CA22" s="65"/>
      <c r="CB22" s="65"/>
      <c r="CC22" s="39" t="str">
        <f t="shared" si="9"/>
        <v/>
      </c>
      <c r="CD22" s="65"/>
      <c r="CE22" s="69"/>
      <c r="CF22" s="65"/>
      <c r="CG22" s="69"/>
      <c r="CH22" s="65"/>
      <c r="CI22" s="65"/>
      <c r="CJ22" s="65"/>
      <c r="CK22" s="39" t="str">
        <f t="shared" si="10"/>
        <v/>
      </c>
      <c r="CL22" s="65"/>
      <c r="CM22" s="69"/>
      <c r="CN22" s="65"/>
      <c r="CO22" s="69"/>
      <c r="CP22" s="65"/>
      <c r="CQ22" s="65"/>
      <c r="CR22" s="65"/>
      <c r="CS22" s="39" t="str">
        <f t="shared" si="11"/>
        <v/>
      </c>
      <c r="CT22" s="65"/>
      <c r="CU22" s="65"/>
      <c r="CV22" s="65"/>
      <c r="CW22" s="65"/>
      <c r="CX22" s="65"/>
      <c r="CY22" s="65"/>
      <c r="CZ22" s="65"/>
      <c r="DA22" s="39" t="str">
        <f t="shared" si="12"/>
        <v/>
      </c>
      <c r="DB22" s="118"/>
      <c r="DC22" s="65"/>
      <c r="DD22" s="69"/>
      <c r="DE22" s="65"/>
      <c r="DF22" s="69"/>
      <c r="DG22" s="65"/>
      <c r="DH22" s="65"/>
      <c r="DI22" s="65"/>
      <c r="DJ22" s="65"/>
      <c r="DK22" s="39" t="str">
        <f t="shared" si="13"/>
        <v/>
      </c>
      <c r="DL22" s="65"/>
      <c r="DM22" s="69"/>
      <c r="DN22" s="65"/>
      <c r="DO22" s="69"/>
      <c r="DP22" s="65"/>
      <c r="DQ22" s="65"/>
      <c r="DR22" s="65"/>
      <c r="DS22" s="39" t="str">
        <f t="shared" si="14"/>
        <v/>
      </c>
      <c r="DT22" s="65"/>
      <c r="DU22" s="69"/>
      <c r="DV22" s="65"/>
      <c r="DW22" s="69"/>
      <c r="DX22" s="65"/>
      <c r="DY22" s="65"/>
      <c r="DZ22" s="65"/>
      <c r="EA22" s="39" t="str">
        <f t="shared" si="15"/>
        <v/>
      </c>
      <c r="EB22" s="57">
        <v>1220.0</v>
      </c>
      <c r="EC22" s="69"/>
      <c r="ED22" s="57">
        <v>0.0</v>
      </c>
      <c r="EE22" s="69"/>
      <c r="EF22" s="57">
        <v>0.0</v>
      </c>
      <c r="EG22" s="65"/>
      <c r="EH22" s="65"/>
      <c r="EI22" s="39" t="str">
        <f t="shared" si="16"/>
        <v/>
      </c>
      <c r="EJ22" s="57">
        <v>1220.0</v>
      </c>
      <c r="EK22" s="69"/>
      <c r="EL22" s="57">
        <v>365.0</v>
      </c>
      <c r="EM22" s="56">
        <v>365.0</v>
      </c>
      <c r="EN22" s="57">
        <v>855.0</v>
      </c>
      <c r="EO22" s="65"/>
      <c r="EP22" s="65"/>
      <c r="EQ22" s="39">
        <f t="shared" si="17"/>
        <v>1220</v>
      </c>
      <c r="ER22" s="57">
        <v>1220.0</v>
      </c>
      <c r="ES22" s="122"/>
      <c r="ET22" s="57">
        <v>365.0</v>
      </c>
      <c r="EU22" s="56">
        <v>365.0</v>
      </c>
      <c r="EV22" s="57">
        <v>855.0</v>
      </c>
      <c r="EW22" s="65"/>
      <c r="EX22" s="65"/>
      <c r="EY22" s="39">
        <f t="shared" si="18"/>
        <v>1220</v>
      </c>
      <c r="EZ22" s="66">
        <v>1220.0</v>
      </c>
      <c r="FA22" s="69"/>
      <c r="FB22" s="123">
        <v>387.0</v>
      </c>
      <c r="FC22" s="71"/>
      <c r="FD22" s="123">
        <v>855.0</v>
      </c>
      <c r="FE22" s="65"/>
      <c r="FF22" s="65"/>
      <c r="FG22" s="39" t="str">
        <f t="shared" si="19"/>
        <v/>
      </c>
      <c r="FH22" s="65"/>
      <c r="FI22" s="69"/>
      <c r="FJ22" s="65"/>
      <c r="FK22" s="69"/>
      <c r="FL22" s="65"/>
      <c r="FM22" s="65"/>
      <c r="FN22" s="65"/>
      <c r="FO22" s="39" t="str">
        <f t="shared" si="20"/>
        <v/>
      </c>
      <c r="FP22" s="65"/>
      <c r="FQ22" s="69"/>
      <c r="FR22" s="65"/>
      <c r="FS22" s="69"/>
      <c r="FT22" s="65"/>
      <c r="FU22" s="65"/>
      <c r="FV22" s="65"/>
      <c r="FW22" s="39" t="str">
        <f t="shared" si="21"/>
        <v/>
      </c>
      <c r="FX22" s="65"/>
      <c r="FY22" s="69"/>
      <c r="FZ22" s="65"/>
      <c r="GA22" s="69"/>
      <c r="GB22" s="65"/>
      <c r="GC22" s="65"/>
      <c r="GD22" s="65"/>
      <c r="GE22" s="39" t="str">
        <f t="shared" si="22"/>
        <v/>
      </c>
      <c r="GF22" s="65"/>
      <c r="GG22" s="69"/>
      <c r="GH22" s="65"/>
      <c r="GI22" s="69"/>
      <c r="GJ22" s="65"/>
      <c r="GK22" s="65"/>
      <c r="GL22" s="65"/>
      <c r="GM22" s="39" t="str">
        <f t="shared" si="23"/>
        <v/>
      </c>
      <c r="GN22" s="65"/>
      <c r="GO22" s="116"/>
      <c r="GP22" s="65"/>
      <c r="GQ22" s="116"/>
      <c r="GR22" s="65"/>
      <c r="GS22" s="65"/>
      <c r="GT22" s="65"/>
      <c r="GU22" s="120"/>
    </row>
    <row r="23">
      <c r="A23" s="112" t="b">
        <v>0</v>
      </c>
      <c r="B23" s="21" t="s">
        <v>87</v>
      </c>
      <c r="C23" s="53" t="s">
        <v>55</v>
      </c>
      <c r="D23" s="21">
        <v>267475.0</v>
      </c>
      <c r="F23" s="21" t="s">
        <v>56</v>
      </c>
      <c r="H23" s="21" t="s">
        <v>63</v>
      </c>
      <c r="I23" s="55" t="s">
        <v>59</v>
      </c>
      <c r="J23" s="65"/>
      <c r="K23" s="69"/>
      <c r="L23" s="65"/>
      <c r="M23" s="69"/>
      <c r="N23" s="65"/>
      <c r="O23" s="65"/>
      <c r="P23" s="65"/>
      <c r="Q23" s="39"/>
      <c r="R23" s="65"/>
      <c r="S23" s="69"/>
      <c r="T23" s="65"/>
      <c r="U23" s="69"/>
      <c r="V23" s="65"/>
      <c r="W23" s="65"/>
      <c r="X23" s="65"/>
      <c r="Y23" s="39"/>
      <c r="Z23" s="65"/>
      <c r="AA23" s="69"/>
      <c r="AB23" s="65"/>
      <c r="AC23" s="69"/>
      <c r="AD23" s="65"/>
      <c r="AE23" s="65"/>
      <c r="AF23" s="65"/>
      <c r="AG23" s="39"/>
      <c r="AH23" s="65"/>
      <c r="AI23" s="69"/>
      <c r="AJ23" s="65"/>
      <c r="AK23" s="69"/>
      <c r="AL23" s="65"/>
      <c r="AM23" s="65"/>
      <c r="AN23" s="65"/>
      <c r="AO23" s="39"/>
      <c r="AP23" s="65"/>
      <c r="AQ23" s="69"/>
      <c r="AR23" s="65"/>
      <c r="AS23" s="69"/>
      <c r="AT23" s="65"/>
      <c r="AU23" s="65"/>
      <c r="AV23" s="65"/>
      <c r="AW23" s="39"/>
      <c r="AX23" s="65"/>
      <c r="AY23" s="69"/>
      <c r="AZ23" s="65"/>
      <c r="BA23" s="69"/>
      <c r="BB23" s="65"/>
      <c r="BC23" s="65"/>
      <c r="BD23" s="65"/>
      <c r="BE23" s="39"/>
      <c r="BF23" s="65"/>
      <c r="BG23" s="69"/>
      <c r="BH23" s="65"/>
      <c r="BI23" s="69"/>
      <c r="BJ23" s="65"/>
      <c r="BK23" s="65"/>
      <c r="BL23" s="65"/>
      <c r="BM23" s="39"/>
      <c r="BN23" s="65"/>
      <c r="BO23" s="69"/>
      <c r="BP23" s="65"/>
      <c r="BQ23" s="69"/>
      <c r="BR23" s="65"/>
      <c r="BS23" s="65"/>
      <c r="BT23" s="65"/>
      <c r="BU23" s="39"/>
      <c r="BV23" s="65"/>
      <c r="BW23" s="69"/>
      <c r="BX23" s="65"/>
      <c r="BY23" s="69"/>
      <c r="BZ23" s="65"/>
      <c r="CA23" s="65"/>
      <c r="CB23" s="65"/>
      <c r="CC23" s="39"/>
      <c r="CD23" s="65"/>
      <c r="CE23" s="69"/>
      <c r="CF23" s="65"/>
      <c r="CG23" s="69"/>
      <c r="CH23" s="65"/>
      <c r="CI23" s="65"/>
      <c r="CJ23" s="65"/>
      <c r="CK23" s="39"/>
      <c r="CL23" s="65"/>
      <c r="CM23" s="69"/>
      <c r="CN23" s="65"/>
      <c r="CO23" s="69"/>
      <c r="CP23" s="65"/>
      <c r="CQ23" s="65"/>
      <c r="CR23" s="65"/>
      <c r="CS23" s="39"/>
      <c r="CT23" s="65"/>
      <c r="CU23" s="65"/>
      <c r="CV23" s="65"/>
      <c r="CW23" s="65"/>
      <c r="CX23" s="65"/>
      <c r="CY23" s="65"/>
      <c r="CZ23" s="65"/>
      <c r="DA23" s="39"/>
      <c r="DB23" s="118"/>
      <c r="DC23" s="65"/>
      <c r="DD23" s="69"/>
      <c r="DE23" s="65"/>
      <c r="DF23" s="69"/>
      <c r="DG23" s="65"/>
      <c r="DH23" s="65"/>
      <c r="DI23" s="65"/>
      <c r="DJ23" s="65"/>
      <c r="DK23" s="39"/>
      <c r="DL23" s="65"/>
      <c r="DM23" s="69"/>
      <c r="DN23" s="65"/>
      <c r="DO23" s="69"/>
      <c r="DP23" s="65"/>
      <c r="DQ23" s="65"/>
      <c r="DR23" s="65"/>
      <c r="DS23" s="39"/>
      <c r="DT23" s="65"/>
      <c r="DU23" s="69"/>
      <c r="DV23" s="65"/>
      <c r="DW23" s="69"/>
      <c r="DX23" s="65"/>
      <c r="DY23" s="65"/>
      <c r="DZ23" s="65"/>
      <c r="EA23" s="39"/>
      <c r="EB23" s="65"/>
      <c r="EC23" s="69"/>
      <c r="ED23" s="65"/>
      <c r="EE23" s="69"/>
      <c r="EF23" s="65"/>
      <c r="EG23" s="65"/>
      <c r="EH23" s="65"/>
      <c r="EI23" s="39"/>
      <c r="EJ23" s="57">
        <v>1220.0</v>
      </c>
      <c r="EK23" s="69"/>
      <c r="EL23" s="57">
        <v>1163.19</v>
      </c>
      <c r="EM23" s="56">
        <v>1163.19</v>
      </c>
      <c r="EN23" s="57">
        <v>0.0</v>
      </c>
      <c r="EO23" s="65"/>
      <c r="EP23" s="65"/>
      <c r="EQ23" s="39"/>
      <c r="ER23" s="57">
        <v>1220.0</v>
      </c>
      <c r="ES23" s="122"/>
      <c r="ET23" s="57">
        <v>1220.0</v>
      </c>
      <c r="EU23" s="56">
        <v>1220.0</v>
      </c>
      <c r="EV23" s="57">
        <v>0.0</v>
      </c>
      <c r="EW23" s="65"/>
      <c r="EX23" s="65"/>
      <c r="EY23" s="39"/>
      <c r="EZ23" s="66">
        <v>1220.0</v>
      </c>
      <c r="FA23" s="69"/>
      <c r="FB23" s="66">
        <v>1242.0</v>
      </c>
      <c r="FC23" s="69"/>
      <c r="FD23" s="66">
        <v>0.0</v>
      </c>
      <c r="FE23" s="65"/>
      <c r="FF23" s="65"/>
      <c r="FG23" s="39"/>
      <c r="FH23" s="65"/>
      <c r="FI23" s="69"/>
      <c r="FJ23" s="65"/>
      <c r="FK23" s="69"/>
      <c r="FL23" s="65"/>
      <c r="FM23" s="65"/>
      <c r="FN23" s="65"/>
      <c r="FO23" s="39"/>
      <c r="FP23" s="65"/>
      <c r="FQ23" s="69"/>
      <c r="FR23" s="65"/>
      <c r="FS23" s="69"/>
      <c r="FT23" s="65"/>
      <c r="FU23" s="65"/>
      <c r="FV23" s="65"/>
      <c r="FW23" s="39"/>
      <c r="FX23" s="65"/>
      <c r="FY23" s="69"/>
      <c r="FZ23" s="65"/>
      <c r="GA23" s="69"/>
      <c r="GB23" s="65"/>
      <c r="GC23" s="65"/>
      <c r="GD23" s="65"/>
      <c r="GE23" s="39"/>
      <c r="GF23" s="65"/>
      <c r="GG23" s="69"/>
      <c r="GH23" s="65"/>
      <c r="GI23" s="69"/>
      <c r="GJ23" s="65"/>
      <c r="GK23" s="65"/>
      <c r="GL23" s="65"/>
      <c r="GM23" s="39"/>
      <c r="GN23" s="65"/>
      <c r="GO23" s="116"/>
      <c r="GP23" s="65"/>
      <c r="GQ23" s="116"/>
      <c r="GR23" s="65"/>
      <c r="GS23" s="65"/>
      <c r="GT23" s="65"/>
      <c r="GU23" s="120"/>
    </row>
    <row r="24">
      <c r="C24" s="53"/>
      <c r="F24" s="68"/>
      <c r="H24" s="68"/>
      <c r="I24" s="70"/>
      <c r="J24" s="65"/>
      <c r="K24" s="69"/>
      <c r="L24" s="65"/>
      <c r="M24" s="69"/>
      <c r="N24" s="65"/>
      <c r="O24" s="65"/>
      <c r="P24" s="65"/>
      <c r="Q24" s="39"/>
      <c r="R24" s="65"/>
      <c r="S24" s="69"/>
      <c r="T24" s="65"/>
      <c r="U24" s="69"/>
      <c r="V24" s="65"/>
      <c r="W24" s="65"/>
      <c r="X24" s="65"/>
      <c r="Y24" s="39"/>
      <c r="Z24" s="65"/>
      <c r="AA24" s="69"/>
      <c r="AB24" s="65"/>
      <c r="AC24" s="69"/>
      <c r="AD24" s="65"/>
      <c r="AE24" s="65"/>
      <c r="AF24" s="65"/>
      <c r="AG24" s="39"/>
      <c r="AH24" s="65"/>
      <c r="AI24" s="69"/>
      <c r="AJ24" s="65"/>
      <c r="AK24" s="69"/>
      <c r="AL24" s="65"/>
      <c r="AM24" s="65"/>
      <c r="AN24" s="65"/>
      <c r="AO24" s="39"/>
      <c r="AP24" s="65"/>
      <c r="AQ24" s="69"/>
      <c r="AR24" s="65"/>
      <c r="AS24" s="69"/>
      <c r="AT24" s="65"/>
      <c r="AU24" s="65"/>
      <c r="AV24" s="65"/>
      <c r="AW24" s="39"/>
      <c r="AX24" s="65"/>
      <c r="AY24" s="69"/>
      <c r="AZ24" s="65"/>
      <c r="BA24" s="69"/>
      <c r="BB24" s="65"/>
      <c r="BC24" s="65"/>
      <c r="BD24" s="65"/>
      <c r="BE24" s="39"/>
      <c r="BF24" s="65"/>
      <c r="BG24" s="69"/>
      <c r="BH24" s="65"/>
      <c r="BI24" s="69"/>
      <c r="BJ24" s="65"/>
      <c r="BK24" s="65"/>
      <c r="BL24" s="65"/>
      <c r="BM24" s="39"/>
      <c r="BN24" s="65"/>
      <c r="BO24" s="69"/>
      <c r="BP24" s="65"/>
      <c r="BQ24" s="69"/>
      <c r="BR24" s="65"/>
      <c r="BS24" s="65"/>
      <c r="BT24" s="65"/>
      <c r="BU24" s="39"/>
      <c r="BV24" s="65"/>
      <c r="BW24" s="69"/>
      <c r="BX24" s="65"/>
      <c r="BY24" s="69"/>
      <c r="BZ24" s="65"/>
      <c r="CA24" s="65"/>
      <c r="CB24" s="65"/>
      <c r="CC24" s="39"/>
      <c r="CD24" s="65"/>
      <c r="CE24" s="69"/>
      <c r="CF24" s="65"/>
      <c r="CG24" s="69"/>
      <c r="CH24" s="65"/>
      <c r="CI24" s="65"/>
      <c r="CJ24" s="65"/>
      <c r="CK24" s="39"/>
      <c r="CL24" s="65"/>
      <c r="CM24" s="69"/>
      <c r="CN24" s="65"/>
      <c r="CO24" s="69"/>
      <c r="CP24" s="65"/>
      <c r="CQ24" s="65"/>
      <c r="CR24" s="65"/>
      <c r="CS24" s="39"/>
      <c r="CT24" s="65"/>
      <c r="CU24" s="65"/>
      <c r="CV24" s="65"/>
      <c r="CW24" s="65"/>
      <c r="CX24" s="65"/>
      <c r="CY24" s="65"/>
      <c r="CZ24" s="65"/>
      <c r="DA24" s="39"/>
      <c r="DB24" s="118"/>
      <c r="DC24" s="65"/>
      <c r="DD24" s="69"/>
      <c r="DE24" s="65"/>
      <c r="DF24" s="69"/>
      <c r="DG24" s="65"/>
      <c r="DH24" s="65"/>
      <c r="DI24" s="65"/>
      <c r="DJ24" s="65"/>
      <c r="DK24" s="39"/>
      <c r="DL24" s="65"/>
      <c r="DM24" s="69"/>
      <c r="DN24" s="65"/>
      <c r="DO24" s="69"/>
      <c r="DP24" s="65"/>
      <c r="DQ24" s="65"/>
      <c r="DR24" s="65"/>
      <c r="DS24" s="39"/>
      <c r="DT24" s="65"/>
      <c r="DU24" s="69"/>
      <c r="DV24" s="65"/>
      <c r="DW24" s="69"/>
      <c r="DX24" s="65"/>
      <c r="DY24" s="65"/>
      <c r="DZ24" s="65"/>
      <c r="EA24" s="39"/>
      <c r="EB24" s="65"/>
      <c r="EC24" s="69"/>
      <c r="ED24" s="65"/>
      <c r="EE24" s="69"/>
      <c r="EF24" s="65"/>
      <c r="EG24" s="65"/>
      <c r="EH24" s="65"/>
      <c r="EI24" s="39"/>
      <c r="EJ24" s="65"/>
      <c r="EK24" s="69"/>
      <c r="EL24" s="65"/>
      <c r="EM24" s="69"/>
      <c r="EN24" s="65"/>
      <c r="EO24" s="65"/>
      <c r="EP24" s="65"/>
      <c r="EQ24" s="39"/>
      <c r="ER24" s="65"/>
      <c r="ES24" s="122"/>
      <c r="ET24" s="65"/>
      <c r="EU24" s="69"/>
      <c r="EV24" s="65"/>
      <c r="EW24" s="65"/>
      <c r="EX24" s="65"/>
      <c r="EY24" s="39"/>
      <c r="EZ24" s="65"/>
      <c r="FA24" s="69"/>
      <c r="FB24" s="65"/>
      <c r="FC24" s="69"/>
      <c r="FD24" s="65"/>
      <c r="FE24" s="65"/>
      <c r="FF24" s="65"/>
      <c r="FG24" s="39"/>
      <c r="FH24" s="65"/>
      <c r="FI24" s="69"/>
      <c r="FJ24" s="65"/>
      <c r="FK24" s="69"/>
      <c r="FL24" s="65"/>
      <c r="FM24" s="65"/>
      <c r="FN24" s="65"/>
      <c r="FO24" s="39"/>
      <c r="FP24" s="65"/>
      <c r="FQ24" s="69"/>
      <c r="FR24" s="65"/>
      <c r="FS24" s="69"/>
      <c r="FT24" s="65"/>
      <c r="FU24" s="65"/>
      <c r="FV24" s="65"/>
      <c r="FW24" s="39"/>
      <c r="FX24" s="65"/>
      <c r="FY24" s="69"/>
      <c r="FZ24" s="65"/>
      <c r="GA24" s="69"/>
      <c r="GB24" s="65"/>
      <c r="GC24" s="65"/>
      <c r="GD24" s="65"/>
      <c r="GE24" s="39"/>
      <c r="GF24" s="65"/>
      <c r="GG24" s="69"/>
      <c r="GH24" s="65"/>
      <c r="GI24" s="69"/>
      <c r="GJ24" s="65"/>
      <c r="GK24" s="65"/>
      <c r="GL24" s="65"/>
      <c r="GM24" s="39"/>
      <c r="GN24" s="65"/>
      <c r="GO24" s="116"/>
      <c r="GP24" s="65"/>
      <c r="GQ24" s="116"/>
      <c r="GR24" s="65"/>
      <c r="GS24" s="65"/>
      <c r="GT24" s="65"/>
      <c r="GU24" s="120"/>
    </row>
    <row r="25">
      <c r="C25" s="53"/>
      <c r="F25" s="68"/>
      <c r="H25" s="68"/>
      <c r="I25" s="70"/>
      <c r="J25" s="65"/>
      <c r="K25" s="69"/>
      <c r="L25" s="65"/>
      <c r="M25" s="69"/>
      <c r="N25" s="65"/>
      <c r="O25" s="65"/>
      <c r="P25" s="65"/>
      <c r="Q25" s="39"/>
      <c r="R25" s="65"/>
      <c r="S25" s="69"/>
      <c r="T25" s="65"/>
      <c r="U25" s="69"/>
      <c r="V25" s="65"/>
      <c r="W25" s="65"/>
      <c r="X25" s="65"/>
      <c r="Y25" s="39"/>
      <c r="Z25" s="65"/>
      <c r="AA25" s="69"/>
      <c r="AB25" s="65"/>
      <c r="AC25" s="69"/>
      <c r="AD25" s="65"/>
      <c r="AE25" s="65"/>
      <c r="AF25" s="65"/>
      <c r="AG25" s="39"/>
      <c r="AH25" s="65"/>
      <c r="AI25" s="69"/>
      <c r="AJ25" s="65"/>
      <c r="AK25" s="69"/>
      <c r="AL25" s="65"/>
      <c r="AM25" s="65"/>
      <c r="AN25" s="65"/>
      <c r="AO25" s="39"/>
      <c r="AP25" s="65"/>
      <c r="AQ25" s="69"/>
      <c r="AR25" s="65"/>
      <c r="AS25" s="69"/>
      <c r="AT25" s="65"/>
      <c r="AU25" s="65"/>
      <c r="AV25" s="65"/>
      <c r="AW25" s="39"/>
      <c r="AX25" s="65"/>
      <c r="AY25" s="69"/>
      <c r="AZ25" s="65"/>
      <c r="BA25" s="69"/>
      <c r="BB25" s="65"/>
      <c r="BC25" s="65"/>
      <c r="BD25" s="65"/>
      <c r="BE25" s="39"/>
      <c r="BF25" s="65"/>
      <c r="BG25" s="69"/>
      <c r="BH25" s="65"/>
      <c r="BI25" s="69"/>
      <c r="BJ25" s="65"/>
      <c r="BK25" s="65"/>
      <c r="BL25" s="65"/>
      <c r="BM25" s="39"/>
      <c r="BN25" s="65"/>
      <c r="BO25" s="69"/>
      <c r="BP25" s="65"/>
      <c r="BQ25" s="69"/>
      <c r="BR25" s="65"/>
      <c r="BS25" s="65"/>
      <c r="BT25" s="65"/>
      <c r="BU25" s="39"/>
      <c r="BV25" s="65"/>
      <c r="BW25" s="69"/>
      <c r="BX25" s="65"/>
      <c r="BY25" s="69"/>
      <c r="BZ25" s="65"/>
      <c r="CA25" s="65"/>
      <c r="CB25" s="65"/>
      <c r="CC25" s="39"/>
      <c r="CD25" s="65"/>
      <c r="CE25" s="69"/>
      <c r="CF25" s="65"/>
      <c r="CG25" s="69"/>
      <c r="CH25" s="65"/>
      <c r="CI25" s="65"/>
      <c r="CJ25" s="65"/>
      <c r="CK25" s="39"/>
      <c r="CL25" s="65"/>
      <c r="CM25" s="69"/>
      <c r="CN25" s="65"/>
      <c r="CO25" s="69"/>
      <c r="CP25" s="65"/>
      <c r="CQ25" s="65"/>
      <c r="CR25" s="65"/>
      <c r="CS25" s="39"/>
      <c r="CT25" s="65"/>
      <c r="CU25" s="65"/>
      <c r="CV25" s="65"/>
      <c r="CW25" s="65"/>
      <c r="CX25" s="65"/>
      <c r="CY25" s="65"/>
      <c r="CZ25" s="65"/>
      <c r="DA25" s="39"/>
      <c r="DB25" s="118"/>
      <c r="DC25" s="65"/>
      <c r="DD25" s="69"/>
      <c r="DE25" s="65"/>
      <c r="DF25" s="69"/>
      <c r="DG25" s="65"/>
      <c r="DH25" s="65"/>
      <c r="DI25" s="65"/>
      <c r="DJ25" s="65"/>
      <c r="DK25" s="39"/>
      <c r="DL25" s="65"/>
      <c r="DM25" s="69"/>
      <c r="DN25" s="65"/>
      <c r="DO25" s="69"/>
      <c r="DP25" s="65"/>
      <c r="DQ25" s="65"/>
      <c r="DR25" s="65"/>
      <c r="DS25" s="39"/>
      <c r="DT25" s="65"/>
      <c r="DU25" s="69"/>
      <c r="DV25" s="65"/>
      <c r="DW25" s="69"/>
      <c r="DX25" s="65"/>
      <c r="DY25" s="65"/>
      <c r="DZ25" s="65"/>
      <c r="EA25" s="39"/>
      <c r="EB25" s="65"/>
      <c r="EC25" s="69"/>
      <c r="ED25" s="65"/>
      <c r="EE25" s="69"/>
      <c r="EF25" s="65"/>
      <c r="EG25" s="65"/>
      <c r="EH25" s="65"/>
      <c r="EI25" s="39"/>
      <c r="EJ25" s="65"/>
      <c r="EK25" s="69"/>
      <c r="EL25" s="65"/>
      <c r="EM25" s="69"/>
      <c r="EN25" s="65"/>
      <c r="EO25" s="65"/>
      <c r="EP25" s="65"/>
      <c r="EQ25" s="39"/>
      <c r="ER25" s="65"/>
      <c r="ES25" s="122"/>
      <c r="ET25" s="65"/>
      <c r="EU25" s="69"/>
      <c r="EV25" s="65"/>
      <c r="EW25" s="65"/>
      <c r="EX25" s="65"/>
      <c r="EY25" s="39"/>
      <c r="EZ25" s="65"/>
      <c r="FA25" s="69"/>
      <c r="FB25" s="65"/>
      <c r="FC25" s="69"/>
      <c r="FD25" s="65"/>
      <c r="FE25" s="65"/>
      <c r="FF25" s="65"/>
      <c r="FG25" s="39"/>
      <c r="FH25" s="65"/>
      <c r="FI25" s="69"/>
      <c r="FJ25" s="65"/>
      <c r="FK25" s="69"/>
      <c r="FL25" s="65"/>
      <c r="FM25" s="65"/>
      <c r="FN25" s="65"/>
      <c r="FO25" s="39"/>
      <c r="FP25" s="65"/>
      <c r="FQ25" s="69"/>
      <c r="FR25" s="65"/>
      <c r="FS25" s="69"/>
      <c r="FT25" s="65"/>
      <c r="FU25" s="65"/>
      <c r="FV25" s="65"/>
      <c r="FW25" s="39"/>
      <c r="FX25" s="65"/>
      <c r="FY25" s="69"/>
      <c r="FZ25" s="65"/>
      <c r="GA25" s="69"/>
      <c r="GB25" s="65"/>
      <c r="GC25" s="65"/>
      <c r="GD25" s="65"/>
      <c r="GE25" s="39"/>
      <c r="GF25" s="65"/>
      <c r="GG25" s="69"/>
      <c r="GH25" s="65"/>
      <c r="GI25" s="69"/>
      <c r="GJ25" s="65"/>
      <c r="GK25" s="65"/>
      <c r="GL25" s="65"/>
      <c r="GM25" s="39"/>
      <c r="GN25" s="65"/>
      <c r="GO25" s="116"/>
      <c r="GP25" s="65"/>
      <c r="GQ25" s="116"/>
      <c r="GR25" s="65"/>
      <c r="GS25" s="65"/>
      <c r="GT25" s="65"/>
      <c r="GU25" s="120"/>
    </row>
    <row r="26">
      <c r="A26" s="124" t="s">
        <v>88</v>
      </c>
      <c r="B26" s="46"/>
      <c r="C26" s="125"/>
      <c r="D26" s="125"/>
      <c r="E26" s="126"/>
      <c r="F26" s="125"/>
      <c r="G26" s="125"/>
      <c r="H26" s="125"/>
      <c r="I26" s="127"/>
      <c r="J26" s="78"/>
      <c r="K26" s="128"/>
      <c r="L26" s="79"/>
      <c r="M26" s="79"/>
      <c r="N26" s="79"/>
      <c r="O26" s="78"/>
      <c r="P26" s="129"/>
      <c r="Q26" s="130" t="str">
        <f t="shared" ref="Q26:Q50" si="24">if(M26="","",M26+N26-sum(K26,O26,P26))</f>
        <v/>
      </c>
      <c r="R26" s="79"/>
      <c r="S26" s="128"/>
      <c r="T26" s="79"/>
      <c r="U26" s="79"/>
      <c r="V26" s="79"/>
      <c r="W26" s="78"/>
      <c r="X26" s="129"/>
      <c r="Y26" s="130" t="str">
        <f t="shared" ref="Y26:Y50" si="25">if(U26="","",U26+V26-sum(S26,W26,X26))</f>
        <v/>
      </c>
      <c r="Z26" s="79"/>
      <c r="AA26" s="128"/>
      <c r="AB26" s="79"/>
      <c r="AC26" s="79"/>
      <c r="AD26" s="79"/>
      <c r="AE26" s="129"/>
      <c r="AF26" s="129"/>
      <c r="AG26" s="130" t="str">
        <f t="shared" ref="AG26:AG50" si="26">if(AC26="","",AC26+AD26-sum(AA26,AE26,AF26))</f>
        <v/>
      </c>
      <c r="AH26" s="79"/>
      <c r="AI26" s="128"/>
      <c r="AJ26" s="79"/>
      <c r="AK26" s="128"/>
      <c r="AL26" s="79"/>
      <c r="AM26" s="78"/>
      <c r="AN26" s="129"/>
      <c r="AO26" s="130" t="str">
        <f t="shared" ref="AO26:AO50" si="27">if(AK26="","",AK26+AL26-sum(AI26,AM26,AN26))</f>
        <v/>
      </c>
      <c r="AP26" s="79"/>
      <c r="AQ26" s="79"/>
      <c r="AR26" s="79"/>
      <c r="AS26" s="79"/>
      <c r="AT26" s="79"/>
      <c r="AU26" s="78"/>
      <c r="AV26" s="78"/>
      <c r="AW26" s="130" t="str">
        <f t="shared" ref="AW26:AW50" si="28">if(AS26="","",AS26+AT26-sum(AQ26,AU26,AV26))</f>
        <v/>
      </c>
      <c r="AX26" s="79"/>
      <c r="AY26" s="79"/>
      <c r="AZ26" s="79"/>
      <c r="BA26" s="79"/>
      <c r="BB26" s="79"/>
      <c r="BC26" s="78"/>
      <c r="BD26" s="78"/>
      <c r="BE26" s="130" t="str">
        <f t="shared" ref="BE26:BE50" si="29">if(BA26="","",BA26+BB26-sum(AY26,BC26,BD26))</f>
        <v/>
      </c>
      <c r="BF26" s="79"/>
      <c r="BG26" s="79"/>
      <c r="BH26" s="79"/>
      <c r="BI26" s="79"/>
      <c r="BJ26" s="79"/>
      <c r="BK26" s="78"/>
      <c r="BL26" s="78"/>
      <c r="BM26" s="130" t="str">
        <f t="shared" ref="BM26:BM50" si="30">if(BI26="","",BI26+BJ26-sum(BG26,BK26,BL26))</f>
        <v/>
      </c>
      <c r="BN26" s="79"/>
      <c r="BO26" s="79"/>
      <c r="BP26" s="79"/>
      <c r="BQ26" s="79"/>
      <c r="BR26" s="79"/>
      <c r="BS26" s="78"/>
      <c r="BT26" s="78"/>
      <c r="BU26" s="130" t="str">
        <f t="shared" ref="BU26:BU50" si="31">if(BQ26="","",BQ26+BR26-sum(BO26,BS26,BT26))</f>
        <v/>
      </c>
      <c r="BV26" s="79"/>
      <c r="BW26" s="79"/>
      <c r="BX26" s="79"/>
      <c r="BY26" s="79"/>
      <c r="BZ26" s="79"/>
      <c r="CA26" s="78"/>
      <c r="CB26" s="78"/>
      <c r="CC26" s="130" t="str">
        <f t="shared" ref="CC26:CC50" si="32">if(BY26="","",BY26+BZ26-sum(BW26,CA26,CB26))</f>
        <v/>
      </c>
      <c r="CD26" s="79"/>
      <c r="CE26" s="79"/>
      <c r="CF26" s="79"/>
      <c r="CG26" s="79"/>
      <c r="CH26" s="79"/>
      <c r="CI26" s="78"/>
      <c r="CJ26" s="78"/>
      <c r="CK26" s="130" t="str">
        <f t="shared" ref="CK26:CK50" si="33">if(CG26="","",CG26+CH26-sum(CE26,CI26,CJ26))</f>
        <v/>
      </c>
      <c r="CL26" s="79"/>
      <c r="CM26" s="79"/>
      <c r="CN26" s="79"/>
      <c r="CO26" s="79"/>
      <c r="CP26" s="79"/>
      <c r="CQ26" s="78"/>
      <c r="CR26" s="78"/>
      <c r="CS26" s="130" t="str">
        <f t="shared" ref="CS26:CS50" si="34">if(CO26="","",CO26+CP26-sum(CM26,CQ26,CR26))</f>
        <v/>
      </c>
      <c r="CT26" s="79"/>
      <c r="CU26" s="79"/>
      <c r="CV26" s="79"/>
      <c r="CW26" s="79"/>
      <c r="CX26" s="79"/>
      <c r="CY26" s="78"/>
      <c r="CZ26" s="78"/>
      <c r="DA26" s="130" t="str">
        <f t="shared" ref="DA26:DA50" si="35">if(CW26="","",CW26+CX26-sum(CU26,CY26,CZ26))</f>
        <v/>
      </c>
      <c r="DB26" s="129"/>
      <c r="DC26" s="78"/>
      <c r="DD26" s="128"/>
      <c r="DE26" s="79"/>
      <c r="DF26" s="79"/>
      <c r="DG26" s="79"/>
      <c r="DH26" s="79"/>
      <c r="DI26" s="78"/>
      <c r="DJ26" s="129"/>
      <c r="DK26" s="130" t="str">
        <f t="shared" ref="DK26:DK50" si="36">if(DF26="","",DF26+DG26-sum(DD26,DI26,DJ26))</f>
        <v/>
      </c>
      <c r="DL26" s="79"/>
      <c r="DM26" s="128"/>
      <c r="DN26" s="79"/>
      <c r="DO26" s="79"/>
      <c r="DP26" s="79"/>
      <c r="DQ26" s="78"/>
      <c r="DR26" s="129"/>
      <c r="DS26" s="130" t="str">
        <f t="shared" ref="DS26:DS50" si="37">if(DO26="","",DO26+DP26-sum(DM26,DQ26,DR26))</f>
        <v/>
      </c>
      <c r="DT26" s="79"/>
      <c r="DU26" s="128"/>
      <c r="DV26" s="79"/>
      <c r="DW26" s="79"/>
      <c r="DX26" s="79"/>
      <c r="DY26" s="78"/>
      <c r="DZ26" s="129"/>
      <c r="EA26" s="130" t="str">
        <f t="shared" ref="EA26:EA50" si="38">if(DW26="","",DW26+DX26-sum(DU26,DY26,DZ26))</f>
        <v/>
      </c>
      <c r="EB26" s="79"/>
      <c r="EC26" s="128"/>
      <c r="ED26" s="79"/>
      <c r="EE26" s="79"/>
      <c r="EF26" s="79"/>
      <c r="EG26" s="78"/>
      <c r="EH26" s="129"/>
      <c r="EI26" s="130" t="str">
        <f t="shared" ref="EI26:EI50" si="39">if(EE26="","",EE26+EF26-sum(EC26,EG26,EH26))</f>
        <v/>
      </c>
      <c r="EJ26" s="79"/>
      <c r="EK26" s="128"/>
      <c r="EL26" s="79"/>
      <c r="EM26" s="79"/>
      <c r="EN26" s="79"/>
      <c r="EO26" s="78"/>
      <c r="EP26" s="129"/>
      <c r="EQ26" s="130" t="str">
        <f t="shared" ref="EQ26:EQ54" si="40">if(EM26="","",EM26+EN26-sum(EK26,EO26,EP26))</f>
        <v/>
      </c>
      <c r="ER26" s="79"/>
      <c r="ES26" s="128"/>
      <c r="ET26" s="79"/>
      <c r="EU26" s="79"/>
      <c r="EV26" s="79"/>
      <c r="EW26" s="78"/>
      <c r="EX26" s="129"/>
      <c r="EY26" s="130" t="str">
        <f t="shared" ref="EY26:EY50" si="41">if(EU26="","",EU26+EV26-sum(ES26,EW26,EX26))</f>
        <v/>
      </c>
      <c r="EZ26" s="128"/>
      <c r="FA26" s="128"/>
      <c r="FB26" s="128"/>
      <c r="FC26" s="128"/>
      <c r="FD26" s="128"/>
      <c r="FE26" s="129"/>
      <c r="FF26" s="129"/>
      <c r="FG26" s="130" t="str">
        <f t="shared" ref="FG26:FG47" si="42">if(FC26="","",FC26+FD26-sum(FA26,FE26,FF26))</f>
        <v/>
      </c>
      <c r="FH26" s="128"/>
      <c r="FI26" s="128"/>
      <c r="FJ26" s="128"/>
      <c r="FK26" s="128"/>
      <c r="FL26" s="128"/>
      <c r="FM26" s="129"/>
      <c r="FN26" s="129"/>
      <c r="FO26" s="130" t="str">
        <f t="shared" ref="FO26:FO47" si="43">if(FK26="","",FK26+FL26-sum(FI26,FM26,FN26))</f>
        <v/>
      </c>
      <c r="FP26" s="128"/>
      <c r="FQ26" s="128"/>
      <c r="FR26" s="128"/>
      <c r="FS26" s="128"/>
      <c r="FT26" s="128"/>
      <c r="FU26" s="129"/>
      <c r="FV26" s="129"/>
      <c r="FW26" s="130" t="str">
        <f t="shared" ref="FW26:FW47" si="44">if(FS26="","",FS26+FT26-sum(FQ26,FU26,FV26))</f>
        <v/>
      </c>
      <c r="FX26" s="128"/>
      <c r="FY26" s="128"/>
      <c r="FZ26" s="128"/>
      <c r="GA26" s="128"/>
      <c r="GB26" s="128"/>
      <c r="GC26" s="129"/>
      <c r="GD26" s="129"/>
      <c r="GE26" s="130" t="str">
        <f t="shared" ref="GE26:GE47" si="45">if(GA26="","",GA26+GB26-sum(FY26,GC26,GD26))</f>
        <v/>
      </c>
      <c r="GF26" s="128"/>
      <c r="GG26" s="128"/>
      <c r="GH26" s="128"/>
      <c r="GI26" s="128"/>
      <c r="GJ26" s="128"/>
      <c r="GK26" s="129"/>
      <c r="GL26" s="129"/>
      <c r="GM26" s="130" t="str">
        <f t="shared" ref="GM26:GM47" si="46">if(GI26="","",GI26+GJ26-sum(GG26,GK26,GL26))</f>
        <v/>
      </c>
      <c r="GN26" s="128"/>
      <c r="GO26" s="128"/>
      <c r="GP26" s="128"/>
      <c r="GQ26" s="128"/>
      <c r="GR26" s="128"/>
      <c r="GS26" s="129"/>
      <c r="GT26" s="129"/>
      <c r="GU26" s="131"/>
    </row>
    <row r="27">
      <c r="A27" s="112" t="b">
        <v>0</v>
      </c>
      <c r="B27" s="21" t="s">
        <v>89</v>
      </c>
      <c r="C27" s="53" t="s">
        <v>55</v>
      </c>
      <c r="D27" s="21">
        <v>269222.0</v>
      </c>
      <c r="E27" s="67">
        <v>105.92</v>
      </c>
      <c r="F27" s="21" t="s">
        <v>90</v>
      </c>
      <c r="G27" s="21" t="s">
        <v>91</v>
      </c>
      <c r="H27" s="21" t="s">
        <v>63</v>
      </c>
      <c r="I27" s="55" t="s">
        <v>59</v>
      </c>
      <c r="J27" s="57"/>
      <c r="K27" s="56"/>
      <c r="L27" s="57"/>
      <c r="M27" s="56"/>
      <c r="N27" s="57"/>
      <c r="O27" s="65"/>
      <c r="P27" s="57"/>
      <c r="Q27" s="39" t="str">
        <f t="shared" si="24"/>
        <v/>
      </c>
      <c r="R27" s="57"/>
      <c r="S27" s="56"/>
      <c r="T27" s="57"/>
      <c r="U27" s="56"/>
      <c r="V27" s="57"/>
      <c r="W27" s="65"/>
      <c r="X27" s="65"/>
      <c r="Y27" s="39" t="str">
        <f t="shared" si="25"/>
        <v/>
      </c>
      <c r="Z27" s="57"/>
      <c r="AA27" s="56"/>
      <c r="AB27" s="57"/>
      <c r="AC27" s="56"/>
      <c r="AD27" s="57"/>
      <c r="AE27" s="65"/>
      <c r="AF27" s="65"/>
      <c r="AG27" s="39" t="str">
        <f t="shared" si="26"/>
        <v/>
      </c>
      <c r="AH27" s="57"/>
      <c r="AI27" s="56"/>
      <c r="AJ27" s="57"/>
      <c r="AK27" s="56"/>
      <c r="AL27" s="57"/>
      <c r="AM27" s="65"/>
      <c r="AN27" s="65"/>
      <c r="AO27" s="39" t="str">
        <f t="shared" si="27"/>
        <v/>
      </c>
      <c r="AP27" s="57"/>
      <c r="AQ27" s="56"/>
      <c r="AR27" s="57"/>
      <c r="AS27" s="56"/>
      <c r="AT27" s="57"/>
      <c r="AU27" s="65"/>
      <c r="AV27" s="65"/>
      <c r="AW27" s="39" t="str">
        <f t="shared" si="28"/>
        <v/>
      </c>
      <c r="AX27" s="57"/>
      <c r="AY27" s="56"/>
      <c r="AZ27" s="57"/>
      <c r="BA27" s="56"/>
      <c r="BB27" s="57"/>
      <c r="BC27" s="65"/>
      <c r="BD27" s="65"/>
      <c r="BE27" s="39" t="str">
        <f t="shared" si="29"/>
        <v/>
      </c>
      <c r="BF27" s="57"/>
      <c r="BG27" s="56"/>
      <c r="BH27" s="57"/>
      <c r="BI27" s="56"/>
      <c r="BJ27" s="57"/>
      <c r="BK27" s="65"/>
      <c r="BL27" s="65"/>
      <c r="BM27" s="39" t="str">
        <f t="shared" si="30"/>
        <v/>
      </c>
      <c r="BN27" s="57"/>
      <c r="BO27" s="56"/>
      <c r="BP27" s="57"/>
      <c r="BQ27" s="56"/>
      <c r="BR27" s="57"/>
      <c r="BS27" s="65"/>
      <c r="BT27" s="65"/>
      <c r="BU27" s="39" t="str">
        <f t="shared" si="31"/>
        <v/>
      </c>
      <c r="BV27" s="57"/>
      <c r="BW27" s="56"/>
      <c r="BX27" s="57"/>
      <c r="BY27" s="56"/>
      <c r="BZ27" s="57"/>
      <c r="CA27" s="65"/>
      <c r="CB27" s="65"/>
      <c r="CC27" s="39" t="str">
        <f t="shared" si="32"/>
        <v/>
      </c>
      <c r="CD27" s="57">
        <v>1000.0</v>
      </c>
      <c r="CE27" s="115">
        <v>1000.0</v>
      </c>
      <c r="CF27" s="57">
        <v>1095.0</v>
      </c>
      <c r="CG27" s="56">
        <v>1095.0</v>
      </c>
      <c r="CH27" s="57">
        <v>125.0</v>
      </c>
      <c r="CI27" s="57">
        <v>0.0</v>
      </c>
      <c r="CJ27" s="65">
        <f>CD27*0.05</f>
        <v>50</v>
      </c>
      <c r="CK27" s="39">
        <f t="shared" si="33"/>
        <v>170</v>
      </c>
      <c r="CL27" s="57">
        <v>1324.0</v>
      </c>
      <c r="CM27" s="115">
        <v>0.0</v>
      </c>
      <c r="CN27" s="57">
        <v>1095.0</v>
      </c>
      <c r="CO27" s="56">
        <v>1095.0</v>
      </c>
      <c r="CP27" s="57">
        <v>125.0</v>
      </c>
      <c r="CQ27" s="57">
        <v>0.0</v>
      </c>
      <c r="CR27" s="65"/>
      <c r="CS27" s="39">
        <f t="shared" si="34"/>
        <v>1220</v>
      </c>
      <c r="CT27" s="57">
        <v>1324.0</v>
      </c>
      <c r="CU27" s="132">
        <v>3285.0</v>
      </c>
      <c r="CV27" s="57">
        <v>1095.0</v>
      </c>
      <c r="CW27" s="57">
        <v>1095.0</v>
      </c>
      <c r="CX27" s="57">
        <v>125.0</v>
      </c>
      <c r="CY27" s="57">
        <v>0.0</v>
      </c>
      <c r="CZ27" s="65"/>
      <c r="DA27" s="39">
        <f t="shared" si="35"/>
        <v>-2065</v>
      </c>
      <c r="DB27" s="118"/>
      <c r="DC27" s="57">
        <v>1324.0</v>
      </c>
      <c r="DD27" s="115">
        <v>1000.0</v>
      </c>
      <c r="DE27" s="57">
        <v>1098.0</v>
      </c>
      <c r="DF27" s="56">
        <v>1098.0</v>
      </c>
      <c r="DG27" s="57">
        <v>122.0</v>
      </c>
      <c r="DH27" s="57"/>
      <c r="DI27" s="57">
        <v>0.0</v>
      </c>
      <c r="DJ27" s="57"/>
      <c r="DK27" s="39">
        <f t="shared" si="36"/>
        <v>220</v>
      </c>
      <c r="DL27" s="57">
        <v>1324.0</v>
      </c>
      <c r="DM27" s="115">
        <v>1000.0</v>
      </c>
      <c r="DN27" s="57">
        <v>1098.0</v>
      </c>
      <c r="DO27" s="56">
        <v>1098.0</v>
      </c>
      <c r="DP27" s="57">
        <v>122.0</v>
      </c>
      <c r="DQ27" s="57">
        <v>0.0</v>
      </c>
      <c r="DR27" s="65"/>
      <c r="DS27" s="39">
        <f t="shared" si="37"/>
        <v>220</v>
      </c>
      <c r="DT27" s="57">
        <v>1324.0</v>
      </c>
      <c r="DU27" s="115">
        <v>0.0</v>
      </c>
      <c r="DV27" s="57">
        <v>1098.0</v>
      </c>
      <c r="DW27" s="56">
        <v>1098.0</v>
      </c>
      <c r="DX27" s="57">
        <v>122.0</v>
      </c>
      <c r="DY27" s="57">
        <v>0.0</v>
      </c>
      <c r="DZ27" s="65"/>
      <c r="EA27" s="39">
        <f t="shared" si="38"/>
        <v>1220</v>
      </c>
      <c r="EB27" s="57">
        <v>1324.0</v>
      </c>
      <c r="EC27" s="115">
        <v>2176.0</v>
      </c>
      <c r="ED27" s="57">
        <v>1098.0</v>
      </c>
      <c r="EE27" s="56">
        <v>1098.0</v>
      </c>
      <c r="EF27" s="57">
        <v>122.0</v>
      </c>
      <c r="EG27" s="57">
        <v>0.0</v>
      </c>
      <c r="EH27" s="65"/>
      <c r="EI27" s="39">
        <f t="shared" si="39"/>
        <v>-956</v>
      </c>
      <c r="EJ27" s="57">
        <v>1324.0</v>
      </c>
      <c r="EK27" s="115">
        <v>1000.0</v>
      </c>
      <c r="EL27" s="57">
        <v>1098.0</v>
      </c>
      <c r="EM27" s="56">
        <v>1098.0</v>
      </c>
      <c r="EN27" s="57">
        <v>122.0</v>
      </c>
      <c r="EO27" s="57">
        <v>0.0</v>
      </c>
      <c r="EP27" s="65"/>
      <c r="EQ27" s="39">
        <f t="shared" si="40"/>
        <v>220</v>
      </c>
      <c r="ER27" s="57">
        <v>1324.0</v>
      </c>
      <c r="ES27" s="115">
        <v>1000.0</v>
      </c>
      <c r="ET27" s="57">
        <v>1098.0</v>
      </c>
      <c r="EU27" s="56">
        <v>1098.0</v>
      </c>
      <c r="EV27" s="57">
        <v>122.0</v>
      </c>
      <c r="EW27" s="57">
        <v>0.0</v>
      </c>
      <c r="EX27" s="65"/>
      <c r="EY27" s="39">
        <f t="shared" si="41"/>
        <v>220</v>
      </c>
      <c r="EZ27" s="66">
        <v>1324.0</v>
      </c>
      <c r="FA27" s="116"/>
      <c r="FB27" s="66"/>
      <c r="FC27" s="116"/>
      <c r="FD27" s="66"/>
      <c r="FE27" s="119"/>
      <c r="FF27" s="119"/>
      <c r="FG27" s="39" t="str">
        <f t="shared" si="42"/>
        <v/>
      </c>
      <c r="FH27" s="66">
        <v>1324.0</v>
      </c>
      <c r="FI27" s="116"/>
      <c r="FJ27" s="66"/>
      <c r="FK27" s="116"/>
      <c r="FL27" s="66"/>
      <c r="FM27" s="119"/>
      <c r="FN27" s="119"/>
      <c r="FO27" s="39" t="str">
        <f t="shared" si="43"/>
        <v/>
      </c>
      <c r="FP27" s="66">
        <v>1324.0</v>
      </c>
      <c r="FQ27" s="116"/>
      <c r="FR27" s="66"/>
      <c r="FS27" s="116"/>
      <c r="FT27" s="66"/>
      <c r="FU27" s="119"/>
      <c r="FV27" s="119"/>
      <c r="FW27" s="39" t="str">
        <f t="shared" si="44"/>
        <v/>
      </c>
      <c r="FX27" s="66">
        <v>1324.0</v>
      </c>
      <c r="FY27" s="116"/>
      <c r="FZ27" s="66"/>
      <c r="GA27" s="116"/>
      <c r="GB27" s="66"/>
      <c r="GC27" s="119"/>
      <c r="GD27" s="119"/>
      <c r="GE27" s="39" t="str">
        <f t="shared" si="45"/>
        <v/>
      </c>
      <c r="GF27" s="66">
        <v>1324.0</v>
      </c>
      <c r="GG27" s="116"/>
      <c r="GH27" s="66"/>
      <c r="GI27" s="116"/>
      <c r="GJ27" s="66"/>
      <c r="GK27" s="119"/>
      <c r="GL27" s="119"/>
      <c r="GM27" s="39" t="str">
        <f t="shared" si="46"/>
        <v/>
      </c>
      <c r="GN27" s="66">
        <v>1324.0</v>
      </c>
      <c r="GO27" s="116"/>
      <c r="GP27" s="66"/>
      <c r="GQ27" s="116"/>
      <c r="GR27" s="66"/>
      <c r="GS27" s="119"/>
      <c r="GT27" s="119"/>
      <c r="GU27" s="120"/>
    </row>
    <row r="28">
      <c r="A28" s="112" t="b">
        <v>0</v>
      </c>
      <c r="B28" s="21" t="s">
        <v>92</v>
      </c>
      <c r="C28" s="53" t="s">
        <v>55</v>
      </c>
      <c r="D28" s="21">
        <v>272154.0</v>
      </c>
      <c r="E28" s="54"/>
      <c r="F28" s="21" t="s">
        <v>90</v>
      </c>
      <c r="G28" s="21" t="s">
        <v>91</v>
      </c>
      <c r="H28" s="21" t="s">
        <v>63</v>
      </c>
      <c r="I28" s="55" t="s">
        <v>59</v>
      </c>
      <c r="J28" s="57"/>
      <c r="K28" s="56"/>
      <c r="L28" s="57"/>
      <c r="M28" s="56"/>
      <c r="N28" s="57"/>
      <c r="O28" s="65"/>
      <c r="P28" s="65"/>
      <c r="Q28" s="39" t="str">
        <f t="shared" si="24"/>
        <v/>
      </c>
      <c r="R28" s="57"/>
      <c r="S28" s="56"/>
      <c r="T28" s="57"/>
      <c r="U28" s="56"/>
      <c r="V28" s="57"/>
      <c r="W28" s="65"/>
      <c r="X28" s="65"/>
      <c r="Y28" s="39" t="str">
        <f t="shared" si="25"/>
        <v/>
      </c>
      <c r="Z28" s="57"/>
      <c r="AA28" s="56"/>
      <c r="AB28" s="57"/>
      <c r="AC28" s="56"/>
      <c r="AD28" s="57"/>
      <c r="AE28" s="65"/>
      <c r="AF28" s="65"/>
      <c r="AG28" s="39" t="str">
        <f t="shared" si="26"/>
        <v/>
      </c>
      <c r="AH28" s="57"/>
      <c r="AI28" s="56"/>
      <c r="AJ28" s="57"/>
      <c r="AK28" s="56"/>
      <c r="AL28" s="57"/>
      <c r="AM28" s="65"/>
      <c r="AN28" s="65"/>
      <c r="AO28" s="39" t="str">
        <f t="shared" si="27"/>
        <v/>
      </c>
      <c r="AP28" s="57"/>
      <c r="AQ28" s="56"/>
      <c r="AR28" s="57"/>
      <c r="AS28" s="56"/>
      <c r="AT28" s="57"/>
      <c r="AU28" s="65"/>
      <c r="AV28" s="65"/>
      <c r="AW28" s="39" t="str">
        <f t="shared" si="28"/>
        <v/>
      </c>
      <c r="AX28" s="57"/>
      <c r="AY28" s="56"/>
      <c r="AZ28" s="57"/>
      <c r="BA28" s="56"/>
      <c r="BB28" s="57"/>
      <c r="BC28" s="65"/>
      <c r="BD28" s="65"/>
      <c r="BE28" s="39" t="str">
        <f t="shared" si="29"/>
        <v/>
      </c>
      <c r="BF28" s="57"/>
      <c r="BG28" s="56"/>
      <c r="BH28" s="57"/>
      <c r="BI28" s="56"/>
      <c r="BJ28" s="57"/>
      <c r="BK28" s="65"/>
      <c r="BL28" s="65"/>
      <c r="BM28" s="39" t="str">
        <f t="shared" si="30"/>
        <v/>
      </c>
      <c r="BN28" s="57"/>
      <c r="BO28" s="56"/>
      <c r="BP28" s="57"/>
      <c r="BQ28" s="56"/>
      <c r="BR28" s="57"/>
      <c r="BS28" s="65"/>
      <c r="BT28" s="65"/>
      <c r="BU28" s="39" t="str">
        <f t="shared" si="31"/>
        <v/>
      </c>
      <c r="BV28" s="57"/>
      <c r="BW28" s="56"/>
      <c r="BX28" s="57"/>
      <c r="BY28" s="56"/>
      <c r="BZ28" s="57"/>
      <c r="CA28" s="65"/>
      <c r="CB28" s="65"/>
      <c r="CC28" s="39" t="str">
        <f t="shared" si="32"/>
        <v/>
      </c>
      <c r="CD28" s="57"/>
      <c r="CE28" s="56"/>
      <c r="CF28" s="57"/>
      <c r="CG28" s="56"/>
      <c r="CH28" s="57"/>
      <c r="CI28" s="65"/>
      <c r="CJ28" s="65"/>
      <c r="CK28" s="39" t="str">
        <f t="shared" si="33"/>
        <v/>
      </c>
      <c r="CL28" s="57"/>
      <c r="CM28" s="56"/>
      <c r="CN28" s="57"/>
      <c r="CO28" s="56"/>
      <c r="CP28" s="57"/>
      <c r="CQ28" s="65"/>
      <c r="CR28" s="65"/>
      <c r="CS28" s="39" t="str">
        <f t="shared" si="34"/>
        <v/>
      </c>
      <c r="CT28" s="57"/>
      <c r="CU28" s="57"/>
      <c r="CV28" s="57"/>
      <c r="CW28" s="57"/>
      <c r="CX28" s="57"/>
      <c r="CY28" s="65"/>
      <c r="CZ28" s="65"/>
      <c r="DA28" s="39" t="str">
        <f t="shared" si="35"/>
        <v/>
      </c>
      <c r="DB28" s="118"/>
      <c r="DC28" s="57">
        <v>1398.0</v>
      </c>
      <c r="DD28" s="115">
        <v>893.0</v>
      </c>
      <c r="DE28" s="57">
        <v>893.0</v>
      </c>
      <c r="DF28" s="56">
        <v>893.0</v>
      </c>
      <c r="DG28" s="57">
        <v>327.0</v>
      </c>
      <c r="DH28" s="57"/>
      <c r="DI28" s="65"/>
      <c r="DJ28" s="65"/>
      <c r="DK28" s="39">
        <f t="shared" si="36"/>
        <v>327</v>
      </c>
      <c r="DL28" s="57">
        <v>1398.0</v>
      </c>
      <c r="DM28" s="115">
        <v>893.0</v>
      </c>
      <c r="DN28" s="57">
        <v>893.0</v>
      </c>
      <c r="DO28" s="56">
        <v>893.0</v>
      </c>
      <c r="DP28" s="57">
        <v>327.0</v>
      </c>
      <c r="DQ28" s="65"/>
      <c r="DR28" s="65"/>
      <c r="DS28" s="39">
        <f t="shared" si="37"/>
        <v>327</v>
      </c>
      <c r="DT28" s="57">
        <v>1398.0</v>
      </c>
      <c r="DU28" s="115">
        <v>861.0</v>
      </c>
      <c r="DV28" s="57">
        <v>861.0</v>
      </c>
      <c r="DW28" s="56">
        <v>861.0</v>
      </c>
      <c r="DX28" s="57">
        <v>359.0</v>
      </c>
      <c r="DY28" s="65"/>
      <c r="DZ28" s="65"/>
      <c r="EA28" s="39">
        <f t="shared" si="38"/>
        <v>359</v>
      </c>
      <c r="EB28" s="57">
        <v>1398.0</v>
      </c>
      <c r="EC28" s="115">
        <v>861.0</v>
      </c>
      <c r="ED28" s="57">
        <v>1027.0</v>
      </c>
      <c r="EE28" s="56">
        <v>861.0</v>
      </c>
      <c r="EF28" s="57">
        <v>193.0</v>
      </c>
      <c r="EG28" s="65"/>
      <c r="EH28" s="65"/>
      <c r="EI28" s="39">
        <f t="shared" si="39"/>
        <v>193</v>
      </c>
      <c r="EJ28" s="57">
        <v>1398.0</v>
      </c>
      <c r="EK28" s="115">
        <v>893.0</v>
      </c>
      <c r="EL28" s="57">
        <v>1027.0</v>
      </c>
      <c r="EM28" s="56">
        <v>1027.0</v>
      </c>
      <c r="EN28" s="57">
        <v>193.0</v>
      </c>
      <c r="EO28" s="65"/>
      <c r="EP28" s="65"/>
      <c r="EQ28" s="39">
        <f t="shared" si="40"/>
        <v>327</v>
      </c>
      <c r="ER28" s="57">
        <v>1398.0</v>
      </c>
      <c r="ES28" s="115">
        <v>893.0</v>
      </c>
      <c r="ET28" s="57">
        <v>1027.0</v>
      </c>
      <c r="EU28" s="56">
        <v>1027.0</v>
      </c>
      <c r="EV28" s="57">
        <v>193.0</v>
      </c>
      <c r="EW28" s="65"/>
      <c r="EX28" s="65"/>
      <c r="EY28" s="39">
        <f t="shared" si="41"/>
        <v>327</v>
      </c>
      <c r="EZ28" s="66">
        <v>1398.0</v>
      </c>
      <c r="FA28" s="116"/>
      <c r="FB28" s="66">
        <v>500.0</v>
      </c>
      <c r="FC28" s="116"/>
      <c r="FD28" s="66">
        <v>742.0</v>
      </c>
      <c r="FE28" s="119"/>
      <c r="FF28" s="119"/>
      <c r="FG28" s="39" t="str">
        <f t="shared" si="42"/>
        <v/>
      </c>
      <c r="FH28" s="66">
        <v>1448.0</v>
      </c>
      <c r="FI28" s="116"/>
      <c r="FJ28" s="66"/>
      <c r="FK28" s="116"/>
      <c r="FL28" s="66"/>
      <c r="FM28" s="119"/>
      <c r="FN28" s="119"/>
      <c r="FO28" s="39" t="str">
        <f t="shared" si="43"/>
        <v/>
      </c>
      <c r="FP28" s="66">
        <v>1448.0</v>
      </c>
      <c r="FQ28" s="116"/>
      <c r="FR28" s="66"/>
      <c r="FS28" s="116"/>
      <c r="FT28" s="66"/>
      <c r="FU28" s="119"/>
      <c r="FV28" s="119"/>
      <c r="FW28" s="39" t="str">
        <f t="shared" si="44"/>
        <v/>
      </c>
      <c r="FX28" s="66">
        <v>1448.0</v>
      </c>
      <c r="FY28" s="116"/>
      <c r="FZ28" s="66"/>
      <c r="GA28" s="116"/>
      <c r="GB28" s="66"/>
      <c r="GC28" s="119"/>
      <c r="GD28" s="119"/>
      <c r="GE28" s="39" t="str">
        <f t="shared" si="45"/>
        <v/>
      </c>
      <c r="GF28" s="66">
        <v>1448.0</v>
      </c>
      <c r="GG28" s="116"/>
      <c r="GH28" s="66"/>
      <c r="GI28" s="116"/>
      <c r="GJ28" s="66"/>
      <c r="GK28" s="119"/>
      <c r="GL28" s="119"/>
      <c r="GM28" s="39" t="str">
        <f t="shared" si="46"/>
        <v/>
      </c>
      <c r="GN28" s="66">
        <v>1448.0</v>
      </c>
      <c r="GO28" s="116"/>
      <c r="GP28" s="66"/>
      <c r="GQ28" s="116"/>
      <c r="GR28" s="66"/>
      <c r="GS28" s="119"/>
      <c r="GT28" s="119"/>
      <c r="GU28" s="120"/>
    </row>
    <row r="29">
      <c r="A29" s="112" t="b">
        <v>0</v>
      </c>
      <c r="B29" s="21" t="s">
        <v>93</v>
      </c>
      <c r="C29" s="53" t="s">
        <v>55</v>
      </c>
      <c r="D29" s="21">
        <v>268096.0</v>
      </c>
      <c r="E29" s="67">
        <v>50.0</v>
      </c>
      <c r="F29" s="21" t="s">
        <v>90</v>
      </c>
      <c r="G29" s="21" t="s">
        <v>91</v>
      </c>
      <c r="H29" s="21" t="s">
        <v>63</v>
      </c>
      <c r="I29" s="55" t="s">
        <v>59</v>
      </c>
      <c r="J29" s="57"/>
      <c r="K29" s="56"/>
      <c r="L29" s="57"/>
      <c r="M29" s="56"/>
      <c r="N29" s="57"/>
      <c r="O29" s="65"/>
      <c r="P29" s="57"/>
      <c r="Q29" s="39" t="str">
        <f t="shared" si="24"/>
        <v/>
      </c>
      <c r="R29" s="57"/>
      <c r="S29" s="56"/>
      <c r="T29" s="57"/>
      <c r="U29" s="56"/>
      <c r="V29" s="57"/>
      <c r="W29" s="65"/>
      <c r="X29" s="65"/>
      <c r="Y29" s="39" t="str">
        <f t="shared" si="25"/>
        <v/>
      </c>
      <c r="Z29" s="57"/>
      <c r="AA29" s="56"/>
      <c r="AB29" s="57"/>
      <c r="AC29" s="56"/>
      <c r="AD29" s="57"/>
      <c r="AE29" s="65"/>
      <c r="AF29" s="65"/>
      <c r="AG29" s="39" t="str">
        <f t="shared" si="26"/>
        <v/>
      </c>
      <c r="AH29" s="57">
        <v>850.0</v>
      </c>
      <c r="AI29" s="115">
        <v>412.0</v>
      </c>
      <c r="AJ29" s="56">
        <v>412.0</v>
      </c>
      <c r="AK29" s="56">
        <v>412.0</v>
      </c>
      <c r="AL29" s="57">
        <v>808.0</v>
      </c>
      <c r="AM29" s="65"/>
      <c r="AN29" s="65"/>
      <c r="AO29" s="39">
        <f t="shared" si="27"/>
        <v>808</v>
      </c>
      <c r="AP29" s="57">
        <v>850.0</v>
      </c>
      <c r="AQ29" s="84">
        <v>412.0</v>
      </c>
      <c r="AR29" s="57">
        <v>412.0</v>
      </c>
      <c r="AS29" s="56">
        <v>412.0</v>
      </c>
      <c r="AT29" s="57">
        <v>808.0</v>
      </c>
      <c r="AU29" s="65"/>
      <c r="AV29" s="65"/>
      <c r="AW29" s="39">
        <f t="shared" si="28"/>
        <v>808</v>
      </c>
      <c r="AX29" s="57">
        <v>850.0</v>
      </c>
      <c r="AY29" s="115">
        <v>0.0</v>
      </c>
      <c r="AZ29" s="57"/>
      <c r="BA29" s="56">
        <v>0.0</v>
      </c>
      <c r="BB29" s="57"/>
      <c r="BC29" s="65"/>
      <c r="BD29" s="65"/>
      <c r="BE29" s="39">
        <f t="shared" si="29"/>
        <v>0</v>
      </c>
      <c r="BF29" s="57">
        <v>850.0</v>
      </c>
      <c r="BG29" s="115">
        <v>447.0</v>
      </c>
      <c r="BH29" s="57">
        <v>447.0</v>
      </c>
      <c r="BI29" s="56">
        <v>447.0</v>
      </c>
      <c r="BJ29" s="57">
        <v>773.0</v>
      </c>
      <c r="BK29" s="65"/>
      <c r="BL29" s="65"/>
      <c r="BM29" s="39">
        <f t="shared" si="30"/>
        <v>773</v>
      </c>
      <c r="BN29" s="57">
        <v>850.0</v>
      </c>
      <c r="BO29" s="115">
        <v>447.0</v>
      </c>
      <c r="BP29" s="57">
        <v>447.0</v>
      </c>
      <c r="BQ29" s="56">
        <v>447.0</v>
      </c>
      <c r="BR29" s="57">
        <v>773.0</v>
      </c>
      <c r="BS29" s="65"/>
      <c r="BT29" s="65"/>
      <c r="BU29" s="39">
        <f t="shared" si="31"/>
        <v>773</v>
      </c>
      <c r="BV29" s="57">
        <v>850.0</v>
      </c>
      <c r="BW29" s="115">
        <v>0.0</v>
      </c>
      <c r="BX29" s="57">
        <v>447.0</v>
      </c>
      <c r="BY29" s="56">
        <v>447.0</v>
      </c>
      <c r="BZ29" s="57">
        <v>773.0</v>
      </c>
      <c r="CA29" s="65"/>
      <c r="CB29" s="65"/>
      <c r="CC29" s="39">
        <f t="shared" si="32"/>
        <v>1220</v>
      </c>
      <c r="CD29" s="57">
        <v>850.0</v>
      </c>
      <c r="CE29" s="115">
        <v>0.0</v>
      </c>
      <c r="CF29" s="57">
        <v>1220.0</v>
      </c>
      <c r="CG29" s="56">
        <v>1220.0</v>
      </c>
      <c r="CH29" s="57">
        <v>0.0</v>
      </c>
      <c r="CI29" s="65"/>
      <c r="CJ29" s="65"/>
      <c r="CK29" s="39">
        <f t="shared" si="33"/>
        <v>1220</v>
      </c>
      <c r="CL29" s="57">
        <v>850.0</v>
      </c>
      <c r="CM29" s="115">
        <v>0.0</v>
      </c>
      <c r="CN29" s="57">
        <v>1220.0</v>
      </c>
      <c r="CO29" s="56">
        <v>1220.0</v>
      </c>
      <c r="CP29" s="57">
        <v>0.0</v>
      </c>
      <c r="CQ29" s="65"/>
      <c r="CR29" s="65"/>
      <c r="CS29" s="39">
        <f t="shared" si="34"/>
        <v>1220</v>
      </c>
      <c r="CT29" s="57">
        <v>850.0</v>
      </c>
      <c r="CU29" s="132">
        <v>3147.0</v>
      </c>
      <c r="CV29" s="57">
        <v>1220.0</v>
      </c>
      <c r="CW29" s="56">
        <v>1220.0</v>
      </c>
      <c r="CX29" s="57">
        <v>0.0</v>
      </c>
      <c r="CY29" s="65"/>
      <c r="CZ29" s="65"/>
      <c r="DA29" s="39">
        <f t="shared" si="35"/>
        <v>-1927</v>
      </c>
      <c r="DB29" s="118"/>
      <c r="DC29" s="57">
        <v>850.0</v>
      </c>
      <c r="DD29" s="115">
        <v>850.0</v>
      </c>
      <c r="DE29" s="57">
        <v>1220.0</v>
      </c>
      <c r="DF29" s="56">
        <v>1220.0</v>
      </c>
      <c r="DG29" s="57">
        <v>0.0</v>
      </c>
      <c r="DH29" s="57"/>
      <c r="DI29" s="65"/>
      <c r="DJ29" s="57"/>
      <c r="DK29" s="39">
        <f t="shared" si="36"/>
        <v>370</v>
      </c>
      <c r="DL29" s="57">
        <v>850.0</v>
      </c>
      <c r="DM29" s="115">
        <v>900.0</v>
      </c>
      <c r="DN29" s="57">
        <v>1220.0</v>
      </c>
      <c r="DO29" s="56">
        <v>1220.0</v>
      </c>
      <c r="DP29" s="57">
        <v>0.0</v>
      </c>
      <c r="DQ29" s="65"/>
      <c r="DR29" s="65"/>
      <c r="DS29" s="39">
        <f t="shared" si="37"/>
        <v>320</v>
      </c>
      <c r="DT29" s="57">
        <v>850.0</v>
      </c>
      <c r="DU29" s="115">
        <f> 2112+ 1056</f>
        <v>3168</v>
      </c>
      <c r="DV29" s="57">
        <v>1220.0</v>
      </c>
      <c r="DW29" s="56">
        <v>1220.0</v>
      </c>
      <c r="DX29" s="57">
        <v>0.0</v>
      </c>
      <c r="DY29" s="65"/>
      <c r="DZ29" s="65"/>
      <c r="EA29" s="39">
        <f t="shared" si="38"/>
        <v>-1948</v>
      </c>
      <c r="EB29" s="57">
        <v>850.0</v>
      </c>
      <c r="EC29" s="115">
        <v>1056.0</v>
      </c>
      <c r="ED29" s="57">
        <v>1220.0</v>
      </c>
      <c r="EE29" s="56">
        <v>1220.0</v>
      </c>
      <c r="EF29" s="57">
        <v>0.0</v>
      </c>
      <c r="EG29" s="65"/>
      <c r="EH29" s="65"/>
      <c r="EI29" s="39">
        <f t="shared" si="39"/>
        <v>164</v>
      </c>
      <c r="EJ29" s="57">
        <v>850.0</v>
      </c>
      <c r="EK29" s="115">
        <v>644.0</v>
      </c>
      <c r="EL29" s="57">
        <v>1220.0</v>
      </c>
      <c r="EM29" s="56">
        <v>1220.0</v>
      </c>
      <c r="EN29" s="57">
        <v>0.0</v>
      </c>
      <c r="EO29" s="65"/>
      <c r="EP29" s="65"/>
      <c r="EQ29" s="39">
        <f t="shared" si="40"/>
        <v>576</v>
      </c>
      <c r="ER29" s="57">
        <v>850.0</v>
      </c>
      <c r="ES29" s="115">
        <v>850.0</v>
      </c>
      <c r="ET29" s="57">
        <v>1220.0</v>
      </c>
      <c r="EU29" s="56">
        <v>1220.0</v>
      </c>
      <c r="EV29" s="57">
        <v>0.0</v>
      </c>
      <c r="EW29" s="65"/>
      <c r="EX29" s="65"/>
      <c r="EY29" s="39">
        <f t="shared" si="41"/>
        <v>370</v>
      </c>
      <c r="EZ29" s="66">
        <v>850.0</v>
      </c>
      <c r="FA29" s="116"/>
      <c r="FB29" s="66">
        <v>1242.0</v>
      </c>
      <c r="FC29" s="116"/>
      <c r="FD29" s="66">
        <v>0.0</v>
      </c>
      <c r="FE29" s="119"/>
      <c r="FF29" s="119"/>
      <c r="FG29" s="39" t="str">
        <f t="shared" si="42"/>
        <v/>
      </c>
      <c r="FH29" s="66">
        <v>1056.0</v>
      </c>
      <c r="FI29" s="116"/>
      <c r="FJ29" s="66"/>
      <c r="FK29" s="116"/>
      <c r="FL29" s="66"/>
      <c r="FM29" s="119"/>
      <c r="FN29" s="119"/>
      <c r="FO29" s="39" t="str">
        <f t="shared" si="43"/>
        <v/>
      </c>
      <c r="FP29" s="66">
        <v>1056.0</v>
      </c>
      <c r="FQ29" s="116"/>
      <c r="FR29" s="66"/>
      <c r="FS29" s="116"/>
      <c r="FT29" s="66"/>
      <c r="FU29" s="119"/>
      <c r="FV29" s="119"/>
      <c r="FW29" s="39" t="str">
        <f t="shared" si="44"/>
        <v/>
      </c>
      <c r="FX29" s="66">
        <v>1056.0</v>
      </c>
      <c r="FY29" s="116"/>
      <c r="FZ29" s="66"/>
      <c r="GA29" s="116"/>
      <c r="GB29" s="66"/>
      <c r="GC29" s="119"/>
      <c r="GD29" s="119"/>
      <c r="GE29" s="39" t="str">
        <f t="shared" si="45"/>
        <v/>
      </c>
      <c r="GF29" s="66">
        <v>1056.0</v>
      </c>
      <c r="GG29" s="116"/>
      <c r="GH29" s="66"/>
      <c r="GI29" s="116"/>
      <c r="GJ29" s="66"/>
      <c r="GK29" s="119"/>
      <c r="GL29" s="119"/>
      <c r="GM29" s="39" t="str">
        <f t="shared" si="46"/>
        <v/>
      </c>
      <c r="GN29" s="66">
        <v>1056.0</v>
      </c>
      <c r="GO29" s="116"/>
      <c r="GP29" s="66"/>
      <c r="GQ29" s="116"/>
      <c r="GR29" s="66"/>
      <c r="GS29" s="119"/>
      <c r="GT29" s="119"/>
      <c r="GU29" s="120"/>
    </row>
    <row r="30">
      <c r="A30" s="112" t="b">
        <v>0</v>
      </c>
      <c r="B30" s="21" t="s">
        <v>94</v>
      </c>
      <c r="C30" s="53" t="s">
        <v>55</v>
      </c>
      <c r="D30" s="21">
        <v>272079.0</v>
      </c>
      <c r="E30" s="54"/>
      <c r="F30" s="21" t="s">
        <v>90</v>
      </c>
      <c r="G30" s="21" t="s">
        <v>91</v>
      </c>
      <c r="H30" s="21" t="s">
        <v>63</v>
      </c>
      <c r="I30" s="55" t="s">
        <v>59</v>
      </c>
      <c r="J30" s="57"/>
      <c r="K30" s="56"/>
      <c r="L30" s="57"/>
      <c r="M30" s="56"/>
      <c r="N30" s="57"/>
      <c r="O30" s="65"/>
      <c r="P30" s="65"/>
      <c r="Q30" s="39" t="str">
        <f t="shared" si="24"/>
        <v/>
      </c>
      <c r="R30" s="57"/>
      <c r="S30" s="56"/>
      <c r="T30" s="57"/>
      <c r="U30" s="56"/>
      <c r="V30" s="57"/>
      <c r="W30" s="65"/>
      <c r="X30" s="65"/>
      <c r="Y30" s="39" t="str">
        <f t="shared" si="25"/>
        <v/>
      </c>
      <c r="Z30" s="57"/>
      <c r="AA30" s="56"/>
      <c r="AB30" s="57"/>
      <c r="AC30" s="56"/>
      <c r="AD30" s="57"/>
      <c r="AE30" s="65"/>
      <c r="AF30" s="65"/>
      <c r="AG30" s="39" t="str">
        <f t="shared" si="26"/>
        <v/>
      </c>
      <c r="AH30" s="57"/>
      <c r="AI30" s="56"/>
      <c r="AJ30" s="57"/>
      <c r="AK30" s="56"/>
      <c r="AL30" s="57"/>
      <c r="AM30" s="65"/>
      <c r="AN30" s="65"/>
      <c r="AO30" s="39" t="str">
        <f t="shared" si="27"/>
        <v/>
      </c>
      <c r="AP30" s="57"/>
      <c r="AQ30" s="56"/>
      <c r="AR30" s="57"/>
      <c r="AS30" s="56"/>
      <c r="AT30" s="57"/>
      <c r="AU30" s="65"/>
      <c r="AV30" s="65"/>
      <c r="AW30" s="39" t="str">
        <f t="shared" si="28"/>
        <v/>
      </c>
      <c r="AX30" s="57"/>
      <c r="AY30" s="56"/>
      <c r="AZ30" s="57"/>
      <c r="BA30" s="56"/>
      <c r="BB30" s="57"/>
      <c r="BC30" s="65"/>
      <c r="BD30" s="65"/>
      <c r="BE30" s="39" t="str">
        <f t="shared" si="29"/>
        <v/>
      </c>
      <c r="BF30" s="57"/>
      <c r="BG30" s="56"/>
      <c r="BH30" s="57"/>
      <c r="BI30" s="56"/>
      <c r="BJ30" s="57"/>
      <c r="BK30" s="65"/>
      <c r="BL30" s="65"/>
      <c r="BM30" s="39" t="str">
        <f t="shared" si="30"/>
        <v/>
      </c>
      <c r="BN30" s="57"/>
      <c r="BO30" s="56"/>
      <c r="BP30" s="57"/>
      <c r="BQ30" s="56"/>
      <c r="BR30" s="57"/>
      <c r="BS30" s="65"/>
      <c r="BT30" s="65"/>
      <c r="BU30" s="39" t="str">
        <f t="shared" si="31"/>
        <v/>
      </c>
      <c r="BV30" s="57">
        <v>1200.0</v>
      </c>
      <c r="BW30" s="56"/>
      <c r="BX30" s="57">
        <v>0.0</v>
      </c>
      <c r="BY30" s="56">
        <v>0.0</v>
      </c>
      <c r="BZ30" s="57">
        <v>0.0</v>
      </c>
      <c r="CA30" s="65"/>
      <c r="CB30" s="65"/>
      <c r="CC30" s="39">
        <f t="shared" si="32"/>
        <v>0</v>
      </c>
      <c r="CD30" s="57">
        <v>1200.0</v>
      </c>
      <c r="CE30" s="132">
        <v>0.0</v>
      </c>
      <c r="CG30" s="56">
        <v>992.0</v>
      </c>
      <c r="CH30" s="57"/>
      <c r="CI30" s="65"/>
      <c r="CJ30" s="65"/>
      <c r="CK30" s="39">
        <f t="shared" si="33"/>
        <v>992</v>
      </c>
      <c r="CL30" s="57">
        <v>1200.0</v>
      </c>
      <c r="CM30" s="132">
        <v>0.0</v>
      </c>
      <c r="CN30" s="57">
        <v>0.0</v>
      </c>
      <c r="CO30" s="56">
        <v>992.0</v>
      </c>
      <c r="CP30" s="57"/>
      <c r="CQ30" s="65"/>
      <c r="CR30" s="65"/>
      <c r="CS30" s="39">
        <f t="shared" si="34"/>
        <v>992</v>
      </c>
      <c r="CT30" s="57">
        <v>1200.0</v>
      </c>
      <c r="CU30" s="132">
        <v>0.0</v>
      </c>
      <c r="CV30" s="57">
        <v>938.0</v>
      </c>
      <c r="CW30" s="57">
        <v>992.0</v>
      </c>
      <c r="CX30" s="57">
        <v>282.0</v>
      </c>
      <c r="CY30" s="65"/>
      <c r="CZ30" s="65"/>
      <c r="DA30" s="39">
        <f t="shared" si="35"/>
        <v>1274</v>
      </c>
      <c r="DB30" s="118"/>
      <c r="DC30" s="57">
        <v>1200.0</v>
      </c>
      <c r="DD30" s="132">
        <v>0.0</v>
      </c>
      <c r="DE30" s="57">
        <v>930.0</v>
      </c>
      <c r="DF30" s="56">
        <f>930+985</f>
        <v>1915</v>
      </c>
      <c r="DG30" s="57">
        <v>290.0</v>
      </c>
      <c r="DH30" s="57"/>
      <c r="DI30" s="65"/>
      <c r="DJ30" s="65"/>
      <c r="DK30" s="39">
        <f t="shared" si="36"/>
        <v>2205</v>
      </c>
      <c r="DL30" s="57">
        <v>1280.0</v>
      </c>
      <c r="DM30" s="115">
        <v>0.0</v>
      </c>
      <c r="DN30" s="57">
        <v>930.0</v>
      </c>
      <c r="DO30" s="133">
        <f>(930+985)-2962</f>
        <v>-1047</v>
      </c>
      <c r="DP30" s="57">
        <v>290.0</v>
      </c>
      <c r="DQ30" s="65"/>
      <c r="DR30" s="65"/>
      <c r="DS30" s="39">
        <f t="shared" si="37"/>
        <v>-757</v>
      </c>
      <c r="DT30" s="57">
        <v>1280.0</v>
      </c>
      <c r="DU30" s="115">
        <f>3852+930+930</f>
        <v>5712</v>
      </c>
      <c r="DV30" s="57">
        <v>930.0</v>
      </c>
      <c r="DW30" s="56">
        <f>930+985</f>
        <v>1915</v>
      </c>
      <c r="DX30" s="57">
        <v>290.0</v>
      </c>
      <c r="DY30" s="65"/>
      <c r="DZ30" s="65"/>
      <c r="EA30" s="39">
        <f t="shared" si="38"/>
        <v>-3507</v>
      </c>
      <c r="EB30" s="57">
        <v>1280.0</v>
      </c>
      <c r="EC30" s="115">
        <v>930.0</v>
      </c>
      <c r="ED30" s="57">
        <v>930.0</v>
      </c>
      <c r="EE30" s="56">
        <f>930+985</f>
        <v>1915</v>
      </c>
      <c r="EF30" s="57">
        <v>290.0</v>
      </c>
      <c r="EG30" s="65"/>
      <c r="EH30" s="65"/>
      <c r="EI30" s="39">
        <f t="shared" si="39"/>
        <v>1275</v>
      </c>
      <c r="EJ30" s="57">
        <v>1280.0</v>
      </c>
      <c r="EK30" s="115">
        <v>930.0</v>
      </c>
      <c r="EL30" s="57">
        <v>930.0</v>
      </c>
      <c r="EM30" s="56">
        <f>930+985</f>
        <v>1915</v>
      </c>
      <c r="EN30" s="57">
        <v>290.0</v>
      </c>
      <c r="EO30" s="65"/>
      <c r="EP30" s="65"/>
      <c r="EQ30" s="39">
        <f t="shared" si="40"/>
        <v>1275</v>
      </c>
      <c r="ER30" s="57">
        <v>1280.0</v>
      </c>
      <c r="ES30" s="115">
        <v>930.0</v>
      </c>
      <c r="ET30" s="57">
        <v>930.0</v>
      </c>
      <c r="EU30" s="56">
        <f>930+985</f>
        <v>1915</v>
      </c>
      <c r="EV30" s="57">
        <v>290.0</v>
      </c>
      <c r="EW30" s="65"/>
      <c r="EX30" s="65"/>
      <c r="EY30" s="39">
        <f t="shared" si="41"/>
        <v>1275</v>
      </c>
      <c r="EZ30" s="66">
        <v>1280.0</v>
      </c>
      <c r="FA30" s="116"/>
      <c r="FB30" s="66">
        <v>952.0</v>
      </c>
      <c r="FC30" s="116"/>
      <c r="FD30" s="66">
        <v>290.0</v>
      </c>
      <c r="FE30" s="119"/>
      <c r="FF30" s="119"/>
      <c r="FG30" s="39" t="str">
        <f t="shared" si="42"/>
        <v/>
      </c>
      <c r="FH30" s="66">
        <v>1200.0</v>
      </c>
      <c r="FI30" s="116"/>
      <c r="FJ30" s="66"/>
      <c r="FK30" s="116"/>
      <c r="FL30" s="66"/>
      <c r="FM30" s="119"/>
      <c r="FN30" s="119"/>
      <c r="FO30" s="39" t="str">
        <f t="shared" si="43"/>
        <v/>
      </c>
      <c r="FP30" s="66">
        <v>1200.0</v>
      </c>
      <c r="FQ30" s="116"/>
      <c r="FR30" s="66"/>
      <c r="FS30" s="116"/>
      <c r="FT30" s="66"/>
      <c r="FU30" s="119"/>
      <c r="FV30" s="119"/>
      <c r="FW30" s="39" t="str">
        <f t="shared" si="44"/>
        <v/>
      </c>
      <c r="FX30" s="66">
        <v>1200.0</v>
      </c>
      <c r="FY30" s="116"/>
      <c r="FZ30" s="66"/>
      <c r="GA30" s="116"/>
      <c r="GB30" s="66"/>
      <c r="GC30" s="119"/>
      <c r="GD30" s="119"/>
      <c r="GE30" s="39" t="str">
        <f t="shared" si="45"/>
        <v/>
      </c>
      <c r="GF30" s="66">
        <v>1200.0</v>
      </c>
      <c r="GG30" s="116"/>
      <c r="GH30" s="66"/>
      <c r="GI30" s="116"/>
      <c r="GJ30" s="66"/>
      <c r="GK30" s="119"/>
      <c r="GL30" s="119"/>
      <c r="GM30" s="39" t="str">
        <f t="shared" si="46"/>
        <v/>
      </c>
      <c r="GN30" s="66">
        <v>1200.0</v>
      </c>
      <c r="GO30" s="116"/>
      <c r="GP30" s="66"/>
      <c r="GQ30" s="116"/>
      <c r="GR30" s="66"/>
      <c r="GS30" s="119"/>
      <c r="GT30" s="119"/>
      <c r="GU30" s="120"/>
    </row>
    <row r="31">
      <c r="A31" s="112" t="b">
        <v>0</v>
      </c>
      <c r="B31" s="21" t="s">
        <v>95</v>
      </c>
      <c r="C31" s="53" t="s">
        <v>55</v>
      </c>
      <c r="D31" s="21">
        <v>272235.0</v>
      </c>
      <c r="E31" s="54"/>
      <c r="F31" s="21" t="s">
        <v>90</v>
      </c>
      <c r="G31" s="21" t="s">
        <v>91</v>
      </c>
      <c r="H31" s="21" t="s">
        <v>63</v>
      </c>
      <c r="I31" s="55" t="s">
        <v>59</v>
      </c>
      <c r="J31" s="57"/>
      <c r="K31" s="56"/>
      <c r="L31" s="57"/>
      <c r="M31" s="56"/>
      <c r="N31" s="57"/>
      <c r="O31" s="65"/>
      <c r="P31" s="65"/>
      <c r="Q31" s="39" t="str">
        <f t="shared" si="24"/>
        <v/>
      </c>
      <c r="R31" s="57"/>
      <c r="S31" s="56"/>
      <c r="T31" s="57"/>
      <c r="U31" s="56"/>
      <c r="V31" s="57"/>
      <c r="W31" s="65"/>
      <c r="X31" s="65"/>
      <c r="Y31" s="39" t="str">
        <f t="shared" si="25"/>
        <v/>
      </c>
      <c r="Z31" s="57"/>
      <c r="AA31" s="56"/>
      <c r="AB31" s="57"/>
      <c r="AC31" s="56"/>
      <c r="AD31" s="57"/>
      <c r="AE31" s="65"/>
      <c r="AF31" s="65"/>
      <c r="AG31" s="39" t="str">
        <f t="shared" si="26"/>
        <v/>
      </c>
      <c r="AH31" s="57"/>
      <c r="AI31" s="56"/>
      <c r="AJ31" s="57"/>
      <c r="AK31" s="56"/>
      <c r="AL31" s="57"/>
      <c r="AM31" s="65"/>
      <c r="AN31" s="65"/>
      <c r="AO31" s="39" t="str">
        <f t="shared" si="27"/>
        <v/>
      </c>
      <c r="AP31" s="57"/>
      <c r="AQ31" s="56"/>
      <c r="AR31" s="57"/>
      <c r="AS31" s="56"/>
      <c r="AT31" s="57"/>
      <c r="AU31" s="65"/>
      <c r="AV31" s="65"/>
      <c r="AW31" s="39" t="str">
        <f t="shared" si="28"/>
        <v/>
      </c>
      <c r="AX31" s="57"/>
      <c r="AY31" s="56"/>
      <c r="AZ31" s="57"/>
      <c r="BA31" s="56"/>
      <c r="BB31" s="57"/>
      <c r="BC31" s="65"/>
      <c r="BD31" s="65"/>
      <c r="BE31" s="39" t="str">
        <f t="shared" si="29"/>
        <v/>
      </c>
      <c r="BF31" s="57"/>
      <c r="BG31" s="56"/>
      <c r="BH31" s="57"/>
      <c r="BI31" s="56"/>
      <c r="BJ31" s="57"/>
      <c r="BK31" s="65"/>
      <c r="BL31" s="65"/>
      <c r="BM31" s="39" t="str">
        <f t="shared" si="30"/>
        <v/>
      </c>
      <c r="BN31" s="57"/>
      <c r="BO31" s="56"/>
      <c r="BP31" s="57"/>
      <c r="BQ31" s="56"/>
      <c r="BR31" s="57"/>
      <c r="BS31" s="65"/>
      <c r="BT31" s="65"/>
      <c r="BU31" s="39" t="str">
        <f t="shared" si="31"/>
        <v/>
      </c>
      <c r="BV31" s="57"/>
      <c r="BW31" s="56"/>
      <c r="BX31" s="57"/>
      <c r="BY31" s="56"/>
      <c r="BZ31" s="57"/>
      <c r="CA31" s="65"/>
      <c r="CB31" s="65"/>
      <c r="CC31" s="39" t="str">
        <f t="shared" si="32"/>
        <v/>
      </c>
      <c r="CD31" s="57"/>
      <c r="CE31" s="132"/>
      <c r="CF31" s="57"/>
      <c r="CG31" s="56"/>
      <c r="CH31" s="57"/>
      <c r="CI31" s="65"/>
      <c r="CJ31" s="65"/>
      <c r="CK31" s="39" t="str">
        <f t="shared" si="33"/>
        <v/>
      </c>
      <c r="CL31" s="57"/>
      <c r="CM31" s="132"/>
      <c r="CN31" s="57"/>
      <c r="CO31" s="56"/>
      <c r="CP31" s="57"/>
      <c r="CQ31" s="65"/>
      <c r="CR31" s="65"/>
      <c r="CS31" s="39" t="str">
        <f t="shared" si="34"/>
        <v/>
      </c>
      <c r="CT31" s="57">
        <v>0.0</v>
      </c>
      <c r="CU31" s="115">
        <v>0.0</v>
      </c>
      <c r="CV31" s="57">
        <v>874.0</v>
      </c>
      <c r="CW31" s="57">
        <v>874.0</v>
      </c>
      <c r="CX31" s="57">
        <v>311.0</v>
      </c>
      <c r="CY31" s="65"/>
      <c r="CZ31" s="65"/>
      <c r="DA31" s="39">
        <f t="shared" si="35"/>
        <v>1185</v>
      </c>
      <c r="DB31" s="118"/>
      <c r="DC31" s="57">
        <v>1270.0</v>
      </c>
      <c r="DD31" s="115">
        <v>0.0</v>
      </c>
      <c r="DE31" s="57">
        <v>867.0</v>
      </c>
      <c r="DF31" s="56">
        <v>867.0</v>
      </c>
      <c r="DG31" s="57">
        <v>318.0</v>
      </c>
      <c r="DH31" s="57"/>
      <c r="DI31" s="65"/>
      <c r="DJ31" s="65"/>
      <c r="DK31" s="39">
        <f t="shared" si="36"/>
        <v>1185</v>
      </c>
      <c r="DL31" s="57">
        <v>1270.0</v>
      </c>
      <c r="DM31" s="115">
        <v>0.0</v>
      </c>
      <c r="DN31" s="57">
        <v>867.0</v>
      </c>
      <c r="DO31" s="56">
        <v>867.0</v>
      </c>
      <c r="DP31" s="57">
        <v>318.0</v>
      </c>
      <c r="DQ31" s="65"/>
      <c r="DR31" s="65"/>
      <c r="DS31" s="39">
        <f t="shared" si="37"/>
        <v>1185</v>
      </c>
      <c r="DT31" s="57">
        <v>1270.0</v>
      </c>
      <c r="DU31" s="115">
        <f>867+2608</f>
        <v>3475</v>
      </c>
      <c r="DV31" s="57">
        <v>867.0</v>
      </c>
      <c r="DW31" s="56">
        <v>867.0</v>
      </c>
      <c r="DX31" s="57">
        <v>318.0</v>
      </c>
      <c r="DY31" s="65"/>
      <c r="DZ31" s="65"/>
      <c r="EA31" s="39">
        <f t="shared" si="38"/>
        <v>-2290</v>
      </c>
      <c r="EB31" s="57">
        <v>1270.0</v>
      </c>
      <c r="EC31" s="115">
        <v>867.0</v>
      </c>
      <c r="ED31" s="57">
        <v>867.0</v>
      </c>
      <c r="EE31" s="56">
        <v>867.0</v>
      </c>
      <c r="EF31" s="57">
        <v>318.0</v>
      </c>
      <c r="EG31" s="65"/>
      <c r="EH31" s="65"/>
      <c r="EI31" s="39">
        <f t="shared" si="39"/>
        <v>318</v>
      </c>
      <c r="EJ31" s="57">
        <v>1270.0</v>
      </c>
      <c r="EK31" s="115">
        <v>867.0</v>
      </c>
      <c r="EL31" s="57">
        <v>867.0</v>
      </c>
      <c r="EM31" s="56">
        <v>902.0</v>
      </c>
      <c r="EN31" s="57">
        <v>318.0</v>
      </c>
      <c r="EO31" s="65"/>
      <c r="EP31" s="65"/>
      <c r="EQ31" s="39">
        <f t="shared" si="40"/>
        <v>353</v>
      </c>
      <c r="ER31" s="57">
        <v>1270.0</v>
      </c>
      <c r="ES31" s="115">
        <v>867.0</v>
      </c>
      <c r="ET31" s="57">
        <v>867.0</v>
      </c>
      <c r="EU31" s="56">
        <v>902.0</v>
      </c>
      <c r="EV31" s="57">
        <v>318.0</v>
      </c>
      <c r="EW31" s="65"/>
      <c r="EX31" s="65"/>
      <c r="EY31" s="39">
        <f t="shared" si="41"/>
        <v>353</v>
      </c>
      <c r="EZ31" s="66">
        <v>1270.0</v>
      </c>
      <c r="FA31" s="116"/>
      <c r="FB31" s="66">
        <v>924.0</v>
      </c>
      <c r="FC31" s="116"/>
      <c r="FD31" s="66">
        <v>318.0</v>
      </c>
      <c r="FE31" s="119"/>
      <c r="FF31" s="119"/>
      <c r="FG31" s="39" t="str">
        <f t="shared" si="42"/>
        <v/>
      </c>
      <c r="FH31" s="66">
        <v>1270.0</v>
      </c>
      <c r="FI31" s="116"/>
      <c r="FJ31" s="66"/>
      <c r="FK31" s="116"/>
      <c r="FL31" s="66"/>
      <c r="FM31" s="119"/>
      <c r="FN31" s="119"/>
      <c r="FO31" s="39" t="str">
        <f t="shared" si="43"/>
        <v/>
      </c>
      <c r="FP31" s="66">
        <v>1270.0</v>
      </c>
      <c r="FQ31" s="116"/>
      <c r="FR31" s="66"/>
      <c r="FS31" s="116"/>
      <c r="FT31" s="66"/>
      <c r="FU31" s="119"/>
      <c r="FV31" s="119"/>
      <c r="FW31" s="39" t="str">
        <f t="shared" si="44"/>
        <v/>
      </c>
      <c r="FX31" s="66">
        <v>1270.0</v>
      </c>
      <c r="FY31" s="116"/>
      <c r="FZ31" s="66"/>
      <c r="GA31" s="116"/>
      <c r="GB31" s="66"/>
      <c r="GC31" s="119"/>
      <c r="GD31" s="119"/>
      <c r="GE31" s="39" t="str">
        <f t="shared" si="45"/>
        <v/>
      </c>
      <c r="GF31" s="66">
        <v>1270.0</v>
      </c>
      <c r="GG31" s="116"/>
      <c r="GH31" s="66"/>
      <c r="GI31" s="116"/>
      <c r="GJ31" s="66"/>
      <c r="GK31" s="119"/>
      <c r="GL31" s="119"/>
      <c r="GM31" s="39" t="str">
        <f t="shared" si="46"/>
        <v/>
      </c>
      <c r="GN31" s="66">
        <v>1270.0</v>
      </c>
      <c r="GO31" s="116"/>
      <c r="GP31" s="66"/>
      <c r="GQ31" s="116"/>
      <c r="GR31" s="66"/>
      <c r="GS31" s="119"/>
      <c r="GT31" s="119"/>
      <c r="GU31" s="120"/>
    </row>
    <row r="32">
      <c r="A32" s="112" t="b">
        <v>0</v>
      </c>
      <c r="B32" s="21" t="s">
        <v>96</v>
      </c>
      <c r="C32" s="53" t="s">
        <v>55</v>
      </c>
      <c r="D32" s="21">
        <v>272235.0</v>
      </c>
      <c r="E32" s="54"/>
      <c r="F32" s="21" t="s">
        <v>90</v>
      </c>
      <c r="G32" s="21" t="s">
        <v>91</v>
      </c>
      <c r="H32" s="21" t="s">
        <v>63</v>
      </c>
      <c r="I32" s="55" t="s">
        <v>59</v>
      </c>
      <c r="J32" s="57"/>
      <c r="K32" s="56"/>
      <c r="L32" s="57"/>
      <c r="M32" s="56"/>
      <c r="N32" s="57"/>
      <c r="O32" s="65"/>
      <c r="P32" s="65"/>
      <c r="Q32" s="39" t="str">
        <f t="shared" si="24"/>
        <v/>
      </c>
      <c r="R32" s="57"/>
      <c r="S32" s="56"/>
      <c r="T32" s="57"/>
      <c r="U32" s="56"/>
      <c r="V32" s="57"/>
      <c r="W32" s="65"/>
      <c r="X32" s="65"/>
      <c r="Y32" s="39" t="str">
        <f t="shared" si="25"/>
        <v/>
      </c>
      <c r="Z32" s="57"/>
      <c r="AA32" s="56"/>
      <c r="AB32" s="57"/>
      <c r="AC32" s="56"/>
      <c r="AD32" s="57"/>
      <c r="AE32" s="65"/>
      <c r="AF32" s="65"/>
      <c r="AG32" s="39" t="str">
        <f t="shared" si="26"/>
        <v/>
      </c>
      <c r="AH32" s="57"/>
      <c r="AI32" s="56"/>
      <c r="AJ32" s="57"/>
      <c r="AK32" s="56"/>
      <c r="AL32" s="57"/>
      <c r="AM32" s="65"/>
      <c r="AN32" s="65"/>
      <c r="AO32" s="39" t="str">
        <f t="shared" si="27"/>
        <v/>
      </c>
      <c r="AP32" s="57"/>
      <c r="AQ32" s="56"/>
      <c r="AR32" s="57"/>
      <c r="AS32" s="56"/>
      <c r="AT32" s="57"/>
      <c r="AU32" s="65"/>
      <c r="AV32" s="65"/>
      <c r="AW32" s="39" t="str">
        <f t="shared" si="28"/>
        <v/>
      </c>
      <c r="AX32" s="57"/>
      <c r="AY32" s="56"/>
      <c r="AZ32" s="57"/>
      <c r="BA32" s="56"/>
      <c r="BB32" s="57"/>
      <c r="BC32" s="65"/>
      <c r="BD32" s="65"/>
      <c r="BE32" s="39" t="str">
        <f t="shared" si="29"/>
        <v/>
      </c>
      <c r="BF32" s="57"/>
      <c r="BG32" s="56"/>
      <c r="BH32" s="57"/>
      <c r="BI32" s="56"/>
      <c r="BJ32" s="57"/>
      <c r="BK32" s="65"/>
      <c r="BL32" s="65"/>
      <c r="BM32" s="39" t="str">
        <f t="shared" si="30"/>
        <v/>
      </c>
      <c r="BN32" s="57"/>
      <c r="BO32" s="56"/>
      <c r="BP32" s="57"/>
      <c r="BQ32" s="56"/>
      <c r="BR32" s="57"/>
      <c r="BS32" s="65"/>
      <c r="BT32" s="65"/>
      <c r="BU32" s="39" t="str">
        <f t="shared" si="31"/>
        <v/>
      </c>
      <c r="BV32" s="57"/>
      <c r="BW32" s="56"/>
      <c r="BX32" s="57"/>
      <c r="BY32" s="56"/>
      <c r="BZ32" s="57"/>
      <c r="CA32" s="65"/>
      <c r="CB32" s="65"/>
      <c r="CC32" s="39" t="str">
        <f t="shared" si="32"/>
        <v/>
      </c>
      <c r="CD32" s="57"/>
      <c r="CE32" s="115"/>
      <c r="CF32" s="57"/>
      <c r="CG32" s="56"/>
      <c r="CH32" s="57"/>
      <c r="CI32" s="65"/>
      <c r="CJ32" s="65"/>
      <c r="CK32" s="39" t="str">
        <f t="shared" si="33"/>
        <v/>
      </c>
      <c r="CL32" s="57"/>
      <c r="CM32" s="115"/>
      <c r="CN32" s="57"/>
      <c r="CO32" s="56"/>
      <c r="CP32" s="57"/>
      <c r="CQ32" s="65"/>
      <c r="CR32" s="65"/>
      <c r="CS32" s="39" t="str">
        <f t="shared" si="34"/>
        <v/>
      </c>
      <c r="CT32" s="57"/>
      <c r="CU32" s="132"/>
      <c r="CV32" s="57"/>
      <c r="CW32" s="57"/>
      <c r="CX32" s="57"/>
      <c r="CY32" s="65"/>
      <c r="CZ32" s="65"/>
      <c r="DA32" s="39" t="str">
        <f t="shared" si="35"/>
        <v/>
      </c>
      <c r="DB32" s="118"/>
      <c r="DC32" s="57"/>
      <c r="DD32" s="115"/>
      <c r="DE32" s="57"/>
      <c r="DF32" s="56"/>
      <c r="DG32" s="57"/>
      <c r="DH32" s="57"/>
      <c r="DI32" s="65"/>
      <c r="DJ32" s="65"/>
      <c r="DK32" s="39" t="str">
        <f t="shared" si="36"/>
        <v/>
      </c>
      <c r="DL32" s="57">
        <v>1250.0</v>
      </c>
      <c r="DM32" s="115">
        <v>0.0</v>
      </c>
      <c r="DN32" s="57">
        <v>930.0</v>
      </c>
      <c r="DO32" s="56">
        <f>895+35</f>
        <v>930</v>
      </c>
      <c r="DP32" s="57">
        <v>290.0</v>
      </c>
      <c r="DQ32" s="65"/>
      <c r="DR32" s="65"/>
      <c r="DS32" s="39">
        <f t="shared" si="37"/>
        <v>1220</v>
      </c>
      <c r="DT32" s="57">
        <v>1250.0</v>
      </c>
      <c r="DU32" s="115">
        <f t="shared" ref="DU32:DU33" si="47">895+895</f>
        <v>1790</v>
      </c>
      <c r="DV32" s="57">
        <v>930.0</v>
      </c>
      <c r="DW32" s="133">
        <v>-895.0</v>
      </c>
      <c r="DX32" s="57">
        <v>290.0</v>
      </c>
      <c r="DY32" s="65"/>
      <c r="DZ32" s="65"/>
      <c r="EA32" s="39">
        <f t="shared" si="38"/>
        <v>-2395</v>
      </c>
      <c r="EB32" s="57">
        <v>1250.0</v>
      </c>
      <c r="EC32" s="115">
        <v>895.0</v>
      </c>
      <c r="ED32" s="57">
        <v>930.0</v>
      </c>
      <c r="EE32" s="56">
        <f>35+895</f>
        <v>930</v>
      </c>
      <c r="EF32" s="57">
        <v>290.0</v>
      </c>
      <c r="EG32" s="65"/>
      <c r="EH32" s="65"/>
      <c r="EI32" s="39">
        <f t="shared" si="39"/>
        <v>325</v>
      </c>
      <c r="EJ32" s="57">
        <v>1250.0</v>
      </c>
      <c r="EK32" s="115">
        <v>895.0</v>
      </c>
      <c r="EL32" s="57">
        <v>930.0</v>
      </c>
      <c r="EM32" s="56">
        <v>930.0</v>
      </c>
      <c r="EN32" s="57">
        <v>290.0</v>
      </c>
      <c r="EO32" s="65"/>
      <c r="EP32" s="65"/>
      <c r="EQ32" s="39">
        <f t="shared" si="40"/>
        <v>325</v>
      </c>
      <c r="ER32" s="57">
        <v>1250.0</v>
      </c>
      <c r="ES32" s="115">
        <v>895.0</v>
      </c>
      <c r="ET32" s="57">
        <v>930.0</v>
      </c>
      <c r="EU32" s="56">
        <v>930.0</v>
      </c>
      <c r="EV32" s="57">
        <v>290.0</v>
      </c>
      <c r="EW32" s="65"/>
      <c r="EX32" s="65"/>
      <c r="EY32" s="39">
        <f t="shared" si="41"/>
        <v>325</v>
      </c>
      <c r="EZ32" s="66">
        <v>1250.0</v>
      </c>
      <c r="FA32" s="116"/>
      <c r="FB32" s="66">
        <v>952.0</v>
      </c>
      <c r="FC32" s="116"/>
      <c r="FD32" s="66">
        <v>290.0</v>
      </c>
      <c r="FE32" s="119"/>
      <c r="FF32" s="119"/>
      <c r="FG32" s="39" t="str">
        <f t="shared" si="42"/>
        <v/>
      </c>
      <c r="FH32" s="66">
        <v>1250.0</v>
      </c>
      <c r="FI32" s="116"/>
      <c r="FJ32" s="66"/>
      <c r="FK32" s="116"/>
      <c r="FL32" s="66"/>
      <c r="FM32" s="119"/>
      <c r="FN32" s="119"/>
      <c r="FO32" s="39" t="str">
        <f t="shared" si="43"/>
        <v/>
      </c>
      <c r="FP32" s="66">
        <v>1250.0</v>
      </c>
      <c r="FQ32" s="116"/>
      <c r="FR32" s="66"/>
      <c r="FS32" s="116"/>
      <c r="FT32" s="66"/>
      <c r="FU32" s="119"/>
      <c r="FV32" s="119"/>
      <c r="FW32" s="39" t="str">
        <f t="shared" si="44"/>
        <v/>
      </c>
      <c r="FX32" s="66">
        <v>1250.0</v>
      </c>
      <c r="FY32" s="116"/>
      <c r="FZ32" s="66"/>
      <c r="GA32" s="116"/>
      <c r="GB32" s="66"/>
      <c r="GC32" s="119"/>
      <c r="GD32" s="119"/>
      <c r="GE32" s="39" t="str">
        <f t="shared" si="45"/>
        <v/>
      </c>
      <c r="GF32" s="66">
        <v>1250.0</v>
      </c>
      <c r="GG32" s="116"/>
      <c r="GH32" s="66"/>
      <c r="GI32" s="116"/>
      <c r="GJ32" s="66"/>
      <c r="GK32" s="119"/>
      <c r="GL32" s="119"/>
      <c r="GM32" s="39" t="str">
        <f t="shared" si="46"/>
        <v/>
      </c>
      <c r="GN32" s="66">
        <v>1250.0</v>
      </c>
      <c r="GO32" s="116"/>
      <c r="GP32" s="66"/>
      <c r="GQ32" s="116"/>
      <c r="GR32" s="66"/>
      <c r="GS32" s="119"/>
      <c r="GT32" s="119"/>
      <c r="GU32" s="120"/>
    </row>
    <row r="33">
      <c r="A33" s="112" t="b">
        <v>0</v>
      </c>
      <c r="B33" s="21" t="s">
        <v>97</v>
      </c>
      <c r="C33" s="53" t="s">
        <v>55</v>
      </c>
      <c r="D33" s="21">
        <v>272235.0</v>
      </c>
      <c r="E33" s="54"/>
      <c r="F33" s="21" t="s">
        <v>90</v>
      </c>
      <c r="G33" s="21" t="s">
        <v>91</v>
      </c>
      <c r="H33" s="21" t="s">
        <v>63</v>
      </c>
      <c r="I33" s="55" t="s">
        <v>59</v>
      </c>
      <c r="J33" s="57"/>
      <c r="K33" s="56"/>
      <c r="L33" s="57"/>
      <c r="M33" s="56"/>
      <c r="N33" s="57"/>
      <c r="O33" s="65"/>
      <c r="P33" s="65"/>
      <c r="Q33" s="39" t="str">
        <f t="shared" si="24"/>
        <v/>
      </c>
      <c r="R33" s="57"/>
      <c r="S33" s="56"/>
      <c r="T33" s="57"/>
      <c r="U33" s="56"/>
      <c r="V33" s="57"/>
      <c r="W33" s="65"/>
      <c r="X33" s="65"/>
      <c r="Y33" s="39" t="str">
        <f t="shared" si="25"/>
        <v/>
      </c>
      <c r="Z33" s="57"/>
      <c r="AA33" s="56"/>
      <c r="AB33" s="57"/>
      <c r="AC33" s="56"/>
      <c r="AD33" s="57"/>
      <c r="AE33" s="65"/>
      <c r="AF33" s="65"/>
      <c r="AG33" s="39" t="str">
        <f t="shared" si="26"/>
        <v/>
      </c>
      <c r="AH33" s="57"/>
      <c r="AI33" s="56"/>
      <c r="AJ33" s="57"/>
      <c r="AK33" s="56"/>
      <c r="AL33" s="57"/>
      <c r="AM33" s="65"/>
      <c r="AN33" s="65"/>
      <c r="AO33" s="39" t="str">
        <f t="shared" si="27"/>
        <v/>
      </c>
      <c r="AP33" s="57"/>
      <c r="AQ33" s="56"/>
      <c r="AR33" s="57"/>
      <c r="AS33" s="56"/>
      <c r="AT33" s="57"/>
      <c r="AU33" s="65"/>
      <c r="AV33" s="65"/>
      <c r="AW33" s="39" t="str">
        <f t="shared" si="28"/>
        <v/>
      </c>
      <c r="AX33" s="57"/>
      <c r="AY33" s="56"/>
      <c r="AZ33" s="57"/>
      <c r="BA33" s="56"/>
      <c r="BB33" s="57"/>
      <c r="BC33" s="65"/>
      <c r="BD33" s="65"/>
      <c r="BE33" s="39" t="str">
        <f t="shared" si="29"/>
        <v/>
      </c>
      <c r="BF33" s="57"/>
      <c r="BG33" s="56"/>
      <c r="BH33" s="57"/>
      <c r="BI33" s="56"/>
      <c r="BJ33" s="57"/>
      <c r="BK33" s="65"/>
      <c r="BL33" s="65"/>
      <c r="BM33" s="39" t="str">
        <f t="shared" si="30"/>
        <v/>
      </c>
      <c r="BN33" s="57"/>
      <c r="BO33" s="56"/>
      <c r="BP33" s="57"/>
      <c r="BQ33" s="56"/>
      <c r="BR33" s="57"/>
      <c r="BS33" s="65"/>
      <c r="BT33" s="65"/>
      <c r="BU33" s="39" t="str">
        <f t="shared" si="31"/>
        <v/>
      </c>
      <c r="BV33" s="57"/>
      <c r="BW33" s="56"/>
      <c r="BX33" s="57"/>
      <c r="BY33" s="56"/>
      <c r="BZ33" s="57"/>
      <c r="CA33" s="65"/>
      <c r="CB33" s="65"/>
      <c r="CC33" s="39" t="str">
        <f t="shared" si="32"/>
        <v/>
      </c>
      <c r="CD33" s="57"/>
      <c r="CE33" s="115"/>
      <c r="CF33" s="57"/>
      <c r="CG33" s="56"/>
      <c r="CH33" s="57"/>
      <c r="CI33" s="65"/>
      <c r="CJ33" s="65"/>
      <c r="CK33" s="39" t="str">
        <f t="shared" si="33"/>
        <v/>
      </c>
      <c r="CL33" s="57"/>
      <c r="CM33" s="115"/>
      <c r="CN33" s="57"/>
      <c r="CO33" s="56"/>
      <c r="CP33" s="57"/>
      <c r="CQ33" s="65"/>
      <c r="CR33" s="65"/>
      <c r="CS33" s="39" t="str">
        <f t="shared" si="34"/>
        <v/>
      </c>
      <c r="CT33" s="57"/>
      <c r="CU33" s="132"/>
      <c r="CV33" s="57"/>
      <c r="CW33" s="57"/>
      <c r="CX33" s="57"/>
      <c r="CY33" s="65"/>
      <c r="CZ33" s="65"/>
      <c r="DA33" s="39" t="str">
        <f t="shared" si="35"/>
        <v/>
      </c>
      <c r="DB33" s="118"/>
      <c r="DC33" s="57"/>
      <c r="DD33" s="115"/>
      <c r="DE33" s="57">
        <v>895.0</v>
      </c>
      <c r="DF33" s="56">
        <v>0.0</v>
      </c>
      <c r="DG33" s="57">
        <v>290.0</v>
      </c>
      <c r="DH33" s="57"/>
      <c r="DI33" s="65"/>
      <c r="DJ33" s="65"/>
      <c r="DK33" s="39">
        <f t="shared" si="36"/>
        <v>290</v>
      </c>
      <c r="DL33" s="57">
        <v>1270.0</v>
      </c>
      <c r="DM33" s="115">
        <v>0.0</v>
      </c>
      <c r="DN33" s="57">
        <v>895.0</v>
      </c>
      <c r="DO33" s="133">
        <f>(895)-895</f>
        <v>0</v>
      </c>
      <c r="DP33" s="57">
        <v>290.0</v>
      </c>
      <c r="DQ33" s="65"/>
      <c r="DR33" s="65"/>
      <c r="DS33" s="39">
        <f t="shared" si="37"/>
        <v>290</v>
      </c>
      <c r="DT33" s="57">
        <v>1270.0</v>
      </c>
      <c r="DU33" s="115">
        <f t="shared" si="47"/>
        <v>1790</v>
      </c>
      <c r="DV33" s="57">
        <v>895.0</v>
      </c>
      <c r="DW33" s="56">
        <v>895.0</v>
      </c>
      <c r="DX33" s="57">
        <v>290.0</v>
      </c>
      <c r="DY33" s="65"/>
      <c r="DZ33" s="65"/>
      <c r="EA33" s="39">
        <f t="shared" si="38"/>
        <v>-605</v>
      </c>
      <c r="EB33" s="57">
        <v>1270.0</v>
      </c>
      <c r="EC33" s="115">
        <v>895.0</v>
      </c>
      <c r="ED33" s="57">
        <v>895.0</v>
      </c>
      <c r="EE33" s="56">
        <v>895.0</v>
      </c>
      <c r="EF33" s="57">
        <v>290.0</v>
      </c>
      <c r="EG33" s="65"/>
      <c r="EH33" s="65"/>
      <c r="EI33" s="39">
        <f t="shared" si="39"/>
        <v>290</v>
      </c>
      <c r="EJ33" s="57">
        <v>1270.0</v>
      </c>
      <c r="EK33" s="115">
        <v>895.0</v>
      </c>
      <c r="EL33" s="57">
        <v>895.0</v>
      </c>
      <c r="EM33" s="56">
        <v>895.0</v>
      </c>
      <c r="EN33" s="57">
        <v>290.0</v>
      </c>
      <c r="EO33" s="65"/>
      <c r="EP33" s="65"/>
      <c r="EQ33" s="39">
        <f t="shared" si="40"/>
        <v>290</v>
      </c>
      <c r="ER33" s="57">
        <v>1270.0</v>
      </c>
      <c r="ES33" s="115">
        <v>895.0</v>
      </c>
      <c r="ET33" s="57">
        <v>895.0</v>
      </c>
      <c r="EU33" s="56">
        <v>895.0</v>
      </c>
      <c r="EV33" s="57">
        <v>290.0</v>
      </c>
      <c r="EW33" s="65"/>
      <c r="EX33" s="65"/>
      <c r="EY33" s="39">
        <f t="shared" si="41"/>
        <v>290</v>
      </c>
      <c r="EZ33" s="66">
        <v>1270.0</v>
      </c>
      <c r="FA33" s="116"/>
      <c r="FB33" s="66">
        <v>952.0</v>
      </c>
      <c r="FC33" s="116"/>
      <c r="FD33" s="66">
        <v>290.0</v>
      </c>
      <c r="FE33" s="119"/>
      <c r="FF33" s="119"/>
      <c r="FG33" s="39" t="str">
        <f t="shared" si="42"/>
        <v/>
      </c>
      <c r="FH33" s="66">
        <v>1240.0</v>
      </c>
      <c r="FI33" s="116"/>
      <c r="FJ33" s="66"/>
      <c r="FK33" s="116"/>
      <c r="FL33" s="66"/>
      <c r="FM33" s="119"/>
      <c r="FN33" s="119"/>
      <c r="FO33" s="39" t="str">
        <f t="shared" si="43"/>
        <v/>
      </c>
      <c r="FP33" s="66">
        <v>1240.0</v>
      </c>
      <c r="FQ33" s="116"/>
      <c r="FR33" s="66"/>
      <c r="FS33" s="116"/>
      <c r="FT33" s="66"/>
      <c r="FU33" s="119"/>
      <c r="FV33" s="119"/>
      <c r="FW33" s="39" t="str">
        <f t="shared" si="44"/>
        <v/>
      </c>
      <c r="FX33" s="66">
        <v>1240.0</v>
      </c>
      <c r="FY33" s="116"/>
      <c r="FZ33" s="66"/>
      <c r="GA33" s="116"/>
      <c r="GB33" s="66"/>
      <c r="GC33" s="119"/>
      <c r="GD33" s="119"/>
      <c r="GE33" s="39" t="str">
        <f t="shared" si="45"/>
        <v/>
      </c>
      <c r="GF33" s="66">
        <v>1240.0</v>
      </c>
      <c r="GG33" s="116"/>
      <c r="GH33" s="66"/>
      <c r="GI33" s="116"/>
      <c r="GJ33" s="66"/>
      <c r="GK33" s="119"/>
      <c r="GL33" s="119"/>
      <c r="GM33" s="39" t="str">
        <f t="shared" si="46"/>
        <v/>
      </c>
      <c r="GN33" s="66">
        <v>1240.0</v>
      </c>
      <c r="GO33" s="116"/>
      <c r="GP33" s="66"/>
      <c r="GQ33" s="116"/>
      <c r="GR33" s="66"/>
      <c r="GS33" s="119"/>
      <c r="GT33" s="119"/>
      <c r="GU33" s="120"/>
    </row>
    <row r="34">
      <c r="A34" s="112" t="b">
        <v>0</v>
      </c>
      <c r="B34" s="21" t="s">
        <v>98</v>
      </c>
      <c r="C34" s="53" t="s">
        <v>55</v>
      </c>
      <c r="D34" s="21">
        <v>272235.0</v>
      </c>
      <c r="E34" s="54"/>
      <c r="F34" s="21" t="s">
        <v>90</v>
      </c>
      <c r="G34" s="21" t="s">
        <v>91</v>
      </c>
      <c r="H34" s="21" t="s">
        <v>63</v>
      </c>
      <c r="I34" s="55" t="s">
        <v>59</v>
      </c>
      <c r="J34" s="57"/>
      <c r="K34" s="56"/>
      <c r="L34" s="57"/>
      <c r="M34" s="56"/>
      <c r="N34" s="57"/>
      <c r="O34" s="65"/>
      <c r="P34" s="65"/>
      <c r="Q34" s="39" t="str">
        <f t="shared" si="24"/>
        <v/>
      </c>
      <c r="R34" s="57"/>
      <c r="S34" s="56"/>
      <c r="T34" s="57"/>
      <c r="U34" s="56"/>
      <c r="V34" s="57"/>
      <c r="W34" s="65"/>
      <c r="X34" s="65"/>
      <c r="Y34" s="39" t="str">
        <f t="shared" si="25"/>
        <v/>
      </c>
      <c r="Z34" s="57"/>
      <c r="AA34" s="56"/>
      <c r="AB34" s="57"/>
      <c r="AC34" s="56"/>
      <c r="AD34" s="57"/>
      <c r="AE34" s="65"/>
      <c r="AF34" s="65"/>
      <c r="AG34" s="39" t="str">
        <f t="shared" si="26"/>
        <v/>
      </c>
      <c r="AH34" s="57"/>
      <c r="AI34" s="56"/>
      <c r="AJ34" s="57"/>
      <c r="AK34" s="56"/>
      <c r="AL34" s="57"/>
      <c r="AM34" s="65"/>
      <c r="AN34" s="65"/>
      <c r="AO34" s="39" t="str">
        <f t="shared" si="27"/>
        <v/>
      </c>
      <c r="AP34" s="57"/>
      <c r="AQ34" s="56"/>
      <c r="AR34" s="57"/>
      <c r="AS34" s="56"/>
      <c r="AT34" s="57"/>
      <c r="AU34" s="65"/>
      <c r="AV34" s="65"/>
      <c r="AW34" s="39" t="str">
        <f t="shared" si="28"/>
        <v/>
      </c>
      <c r="AX34" s="57"/>
      <c r="AY34" s="56"/>
      <c r="AZ34" s="57"/>
      <c r="BA34" s="56"/>
      <c r="BB34" s="57"/>
      <c r="BC34" s="65"/>
      <c r="BD34" s="65"/>
      <c r="BE34" s="39" t="str">
        <f t="shared" si="29"/>
        <v/>
      </c>
      <c r="BF34" s="57"/>
      <c r="BG34" s="56"/>
      <c r="BH34" s="57"/>
      <c r="BI34" s="56"/>
      <c r="BJ34" s="57"/>
      <c r="BK34" s="65"/>
      <c r="BL34" s="65"/>
      <c r="BM34" s="39" t="str">
        <f t="shared" si="30"/>
        <v/>
      </c>
      <c r="BN34" s="57"/>
      <c r="BO34" s="56"/>
      <c r="BP34" s="57"/>
      <c r="BQ34" s="56"/>
      <c r="BR34" s="57"/>
      <c r="BS34" s="65"/>
      <c r="BT34" s="65"/>
      <c r="BU34" s="39" t="str">
        <f t="shared" si="31"/>
        <v/>
      </c>
      <c r="BV34" s="57"/>
      <c r="BW34" s="56"/>
      <c r="BX34" s="57"/>
      <c r="BY34" s="56"/>
      <c r="BZ34" s="57"/>
      <c r="CA34" s="65"/>
      <c r="CB34" s="65"/>
      <c r="CC34" s="39" t="str">
        <f t="shared" si="32"/>
        <v/>
      </c>
      <c r="CD34" s="57"/>
      <c r="CE34" s="115"/>
      <c r="CF34" s="57"/>
      <c r="CG34" s="56"/>
      <c r="CH34" s="57"/>
      <c r="CI34" s="65"/>
      <c r="CJ34" s="65"/>
      <c r="CK34" s="39" t="str">
        <f t="shared" si="33"/>
        <v/>
      </c>
      <c r="CL34" s="57"/>
      <c r="CM34" s="115"/>
      <c r="CN34" s="57"/>
      <c r="CO34" s="56"/>
      <c r="CP34" s="57"/>
      <c r="CQ34" s="65"/>
      <c r="CR34" s="65"/>
      <c r="CS34" s="39" t="str">
        <f t="shared" si="34"/>
        <v/>
      </c>
      <c r="CT34" s="57"/>
      <c r="CU34" s="132"/>
      <c r="CV34" s="57"/>
      <c r="CW34" s="57"/>
      <c r="CX34" s="57"/>
      <c r="CY34" s="65"/>
      <c r="CZ34" s="65"/>
      <c r="DA34" s="39" t="str">
        <f t="shared" si="35"/>
        <v/>
      </c>
      <c r="DB34" s="118"/>
      <c r="DC34" s="57"/>
      <c r="DD34" s="115"/>
      <c r="DE34" s="57"/>
      <c r="DF34" s="56"/>
      <c r="DG34" s="57"/>
      <c r="DH34" s="57"/>
      <c r="DI34" s="65"/>
      <c r="DJ34" s="65"/>
      <c r="DK34" s="39" t="str">
        <f t="shared" si="36"/>
        <v/>
      </c>
      <c r="DL34" s="57">
        <v>1270.0</v>
      </c>
      <c r="DM34" s="115">
        <v>0.0</v>
      </c>
      <c r="DN34" s="57">
        <v>930.0</v>
      </c>
      <c r="DO34" s="56">
        <v>930.0</v>
      </c>
      <c r="DP34" s="57">
        <v>290.0</v>
      </c>
      <c r="DQ34" s="65"/>
      <c r="DR34" s="65"/>
      <c r="DS34" s="39">
        <f t="shared" si="37"/>
        <v>1220</v>
      </c>
      <c r="DT34" s="57">
        <v>1270.0</v>
      </c>
      <c r="DU34" s="115">
        <f t="shared" ref="DU34:DU35" si="48">930+930</f>
        <v>1860</v>
      </c>
      <c r="DV34" s="57">
        <v>930.0</v>
      </c>
      <c r="DW34" s="56">
        <v>930.0</v>
      </c>
      <c r="DX34" s="57">
        <v>290.0</v>
      </c>
      <c r="DY34" s="65"/>
      <c r="DZ34" s="65"/>
      <c r="EA34" s="39">
        <f t="shared" si="38"/>
        <v>-640</v>
      </c>
      <c r="EB34" s="57">
        <v>1270.0</v>
      </c>
      <c r="EC34" s="115">
        <v>930.0</v>
      </c>
      <c r="ED34" s="57">
        <v>930.0</v>
      </c>
      <c r="EE34" s="56">
        <v>930.0</v>
      </c>
      <c r="EF34" s="57">
        <v>290.0</v>
      </c>
      <c r="EG34" s="65"/>
      <c r="EH34" s="65"/>
      <c r="EI34" s="39">
        <f t="shared" si="39"/>
        <v>290</v>
      </c>
      <c r="EJ34" s="57">
        <v>1270.0</v>
      </c>
      <c r="EK34" s="115">
        <v>930.0</v>
      </c>
      <c r="EL34" s="57">
        <v>930.0</v>
      </c>
      <c r="EM34" s="56">
        <v>930.0</v>
      </c>
      <c r="EN34" s="57">
        <v>290.0</v>
      </c>
      <c r="EO34" s="65"/>
      <c r="EP34" s="65"/>
      <c r="EQ34" s="39">
        <f t="shared" si="40"/>
        <v>290</v>
      </c>
      <c r="ER34" s="57">
        <v>1270.0</v>
      </c>
      <c r="ES34" s="115">
        <v>930.0</v>
      </c>
      <c r="ET34" s="57">
        <v>930.0</v>
      </c>
      <c r="EU34" s="56">
        <v>930.0</v>
      </c>
      <c r="EV34" s="57">
        <v>290.0</v>
      </c>
      <c r="EW34" s="65"/>
      <c r="EX34" s="65"/>
      <c r="EY34" s="39">
        <f t="shared" si="41"/>
        <v>290</v>
      </c>
      <c r="EZ34" s="66">
        <v>1270.0</v>
      </c>
      <c r="FA34" s="116"/>
      <c r="FB34" s="66">
        <v>952.0</v>
      </c>
      <c r="FC34" s="116"/>
      <c r="FD34" s="66">
        <v>290.0</v>
      </c>
      <c r="FE34" s="119"/>
      <c r="FF34" s="119"/>
      <c r="FG34" s="39" t="str">
        <f t="shared" si="42"/>
        <v/>
      </c>
      <c r="FH34" s="66">
        <v>1270.0</v>
      </c>
      <c r="FI34" s="116"/>
      <c r="FJ34" s="66"/>
      <c r="FK34" s="116"/>
      <c r="FL34" s="66"/>
      <c r="FM34" s="119"/>
      <c r="FN34" s="119"/>
      <c r="FO34" s="39" t="str">
        <f t="shared" si="43"/>
        <v/>
      </c>
      <c r="FP34" s="66">
        <v>1270.0</v>
      </c>
      <c r="FQ34" s="116"/>
      <c r="FR34" s="66"/>
      <c r="FS34" s="116"/>
      <c r="FT34" s="66"/>
      <c r="FU34" s="119"/>
      <c r="FV34" s="119"/>
      <c r="FW34" s="39" t="str">
        <f t="shared" si="44"/>
        <v/>
      </c>
      <c r="FX34" s="66">
        <v>1270.0</v>
      </c>
      <c r="FY34" s="116"/>
      <c r="FZ34" s="66"/>
      <c r="GA34" s="116"/>
      <c r="GB34" s="66"/>
      <c r="GC34" s="119"/>
      <c r="GD34" s="119"/>
      <c r="GE34" s="39" t="str">
        <f t="shared" si="45"/>
        <v/>
      </c>
      <c r="GF34" s="66">
        <v>1270.0</v>
      </c>
      <c r="GG34" s="116"/>
      <c r="GH34" s="66"/>
      <c r="GI34" s="116"/>
      <c r="GJ34" s="66"/>
      <c r="GK34" s="119"/>
      <c r="GL34" s="119"/>
      <c r="GM34" s="39" t="str">
        <f t="shared" si="46"/>
        <v/>
      </c>
      <c r="GN34" s="66">
        <v>1270.0</v>
      </c>
      <c r="GO34" s="116"/>
      <c r="GP34" s="66"/>
      <c r="GQ34" s="116"/>
      <c r="GR34" s="66"/>
      <c r="GS34" s="119"/>
      <c r="GT34" s="119"/>
      <c r="GU34" s="120"/>
    </row>
    <row r="35">
      <c r="A35" s="112" t="b">
        <v>0</v>
      </c>
      <c r="B35" s="21" t="s">
        <v>99</v>
      </c>
      <c r="C35" s="53" t="s">
        <v>55</v>
      </c>
      <c r="D35" s="21">
        <v>272235.0</v>
      </c>
      <c r="E35" s="54"/>
      <c r="F35" s="21" t="s">
        <v>90</v>
      </c>
      <c r="G35" s="21" t="s">
        <v>91</v>
      </c>
      <c r="H35" s="21" t="s">
        <v>63</v>
      </c>
      <c r="I35" s="55" t="s">
        <v>59</v>
      </c>
      <c r="J35" s="57"/>
      <c r="K35" s="56"/>
      <c r="L35" s="57"/>
      <c r="M35" s="56"/>
      <c r="N35" s="57"/>
      <c r="O35" s="65"/>
      <c r="P35" s="65"/>
      <c r="Q35" s="39" t="str">
        <f t="shared" si="24"/>
        <v/>
      </c>
      <c r="R35" s="57"/>
      <c r="S35" s="56"/>
      <c r="T35" s="57"/>
      <c r="U35" s="56"/>
      <c r="V35" s="57"/>
      <c r="W35" s="65"/>
      <c r="X35" s="65"/>
      <c r="Y35" s="39" t="str">
        <f t="shared" si="25"/>
        <v/>
      </c>
      <c r="Z35" s="57"/>
      <c r="AA35" s="56"/>
      <c r="AB35" s="57"/>
      <c r="AC35" s="56"/>
      <c r="AD35" s="57"/>
      <c r="AE35" s="65"/>
      <c r="AF35" s="65"/>
      <c r="AG35" s="39" t="str">
        <f t="shared" si="26"/>
        <v/>
      </c>
      <c r="AH35" s="57"/>
      <c r="AI35" s="56"/>
      <c r="AJ35" s="57"/>
      <c r="AK35" s="56"/>
      <c r="AL35" s="57"/>
      <c r="AM35" s="65"/>
      <c r="AN35" s="65"/>
      <c r="AO35" s="39" t="str">
        <f t="shared" si="27"/>
        <v/>
      </c>
      <c r="AP35" s="57"/>
      <c r="AQ35" s="56"/>
      <c r="AR35" s="57"/>
      <c r="AS35" s="56"/>
      <c r="AT35" s="57"/>
      <c r="AU35" s="65"/>
      <c r="AV35" s="65"/>
      <c r="AW35" s="39" t="str">
        <f t="shared" si="28"/>
        <v/>
      </c>
      <c r="AX35" s="57"/>
      <c r="AY35" s="56"/>
      <c r="AZ35" s="57"/>
      <c r="BA35" s="56"/>
      <c r="BB35" s="57"/>
      <c r="BC35" s="65"/>
      <c r="BD35" s="65"/>
      <c r="BE35" s="39" t="str">
        <f t="shared" si="29"/>
        <v/>
      </c>
      <c r="BF35" s="57"/>
      <c r="BG35" s="56"/>
      <c r="BH35" s="57"/>
      <c r="BI35" s="56"/>
      <c r="BJ35" s="57"/>
      <c r="BK35" s="65"/>
      <c r="BL35" s="65"/>
      <c r="BM35" s="39" t="str">
        <f t="shared" si="30"/>
        <v/>
      </c>
      <c r="BN35" s="57"/>
      <c r="BO35" s="56"/>
      <c r="BP35" s="57"/>
      <c r="BQ35" s="56"/>
      <c r="BR35" s="57"/>
      <c r="BS35" s="65"/>
      <c r="BT35" s="65"/>
      <c r="BU35" s="39" t="str">
        <f t="shared" si="31"/>
        <v/>
      </c>
      <c r="BV35" s="57"/>
      <c r="BW35" s="56"/>
      <c r="BX35" s="57"/>
      <c r="BY35" s="56"/>
      <c r="BZ35" s="57"/>
      <c r="CA35" s="65"/>
      <c r="CB35" s="65"/>
      <c r="CC35" s="39" t="str">
        <f t="shared" si="32"/>
        <v/>
      </c>
      <c r="CD35" s="57"/>
      <c r="CE35" s="115"/>
      <c r="CF35" s="57"/>
      <c r="CG35" s="56"/>
      <c r="CH35" s="57"/>
      <c r="CI35" s="65"/>
      <c r="CJ35" s="65"/>
      <c r="CK35" s="39" t="str">
        <f t="shared" si="33"/>
        <v/>
      </c>
      <c r="CL35" s="57"/>
      <c r="CM35" s="115"/>
      <c r="CN35" s="57"/>
      <c r="CO35" s="56"/>
      <c r="CP35" s="57"/>
      <c r="CQ35" s="65"/>
      <c r="CR35" s="65"/>
      <c r="CS35" s="39" t="str">
        <f t="shared" si="34"/>
        <v/>
      </c>
      <c r="CT35" s="57"/>
      <c r="CU35" s="132"/>
      <c r="CV35" s="57"/>
      <c r="CW35" s="57"/>
      <c r="CX35" s="57"/>
      <c r="CY35" s="65"/>
      <c r="CZ35" s="65"/>
      <c r="DA35" s="39" t="str">
        <f t="shared" si="35"/>
        <v/>
      </c>
      <c r="DB35" s="118"/>
      <c r="DC35" s="57"/>
      <c r="DD35" s="115"/>
      <c r="DE35" s="57"/>
      <c r="DF35" s="56"/>
      <c r="DG35" s="57"/>
      <c r="DH35" s="57"/>
      <c r="DI35" s="65"/>
      <c r="DJ35" s="65"/>
      <c r="DK35" s="39" t="str">
        <f t="shared" si="36"/>
        <v/>
      </c>
      <c r="DL35" s="57">
        <v>1270.0</v>
      </c>
      <c r="DM35" s="115">
        <v>0.0</v>
      </c>
      <c r="DN35" s="57">
        <v>930.0</v>
      </c>
      <c r="DO35" s="56">
        <v>930.0</v>
      </c>
      <c r="DP35" s="57">
        <v>290.0</v>
      </c>
      <c r="DQ35" s="65"/>
      <c r="DR35" s="65"/>
      <c r="DS35" s="39">
        <f t="shared" si="37"/>
        <v>1220</v>
      </c>
      <c r="DT35" s="57">
        <v>1270.0</v>
      </c>
      <c r="DU35" s="115">
        <f t="shared" si="48"/>
        <v>1860</v>
      </c>
      <c r="DV35" s="57">
        <v>930.0</v>
      </c>
      <c r="DW35" s="56">
        <v>930.0</v>
      </c>
      <c r="DX35" s="57">
        <v>290.0</v>
      </c>
      <c r="DY35" s="65"/>
      <c r="DZ35" s="65"/>
      <c r="EA35" s="39">
        <f t="shared" si="38"/>
        <v>-640</v>
      </c>
      <c r="EB35" s="57">
        <v>1270.0</v>
      </c>
      <c r="EC35" s="115">
        <v>930.0</v>
      </c>
      <c r="ED35" s="57">
        <v>930.0</v>
      </c>
      <c r="EE35" s="56">
        <v>930.0</v>
      </c>
      <c r="EF35" s="57">
        <v>290.0</v>
      </c>
      <c r="EG35" s="65"/>
      <c r="EH35" s="65"/>
      <c r="EI35" s="39">
        <f t="shared" si="39"/>
        <v>290</v>
      </c>
      <c r="EJ35" s="57">
        <v>1270.0</v>
      </c>
      <c r="EK35" s="115">
        <v>930.0</v>
      </c>
      <c r="EL35" s="57">
        <v>947.0</v>
      </c>
      <c r="EM35" s="56">
        <f>930+17</f>
        <v>947</v>
      </c>
      <c r="EN35" s="57">
        <v>273.0</v>
      </c>
      <c r="EO35" s="65"/>
      <c r="EP35" s="65"/>
      <c r="EQ35" s="39">
        <f t="shared" si="40"/>
        <v>290</v>
      </c>
      <c r="ER35" s="57">
        <v>1270.0</v>
      </c>
      <c r="ES35" s="115">
        <v>930.0</v>
      </c>
      <c r="ET35" s="57">
        <v>947.0</v>
      </c>
      <c r="EU35" s="56">
        <v>947.0</v>
      </c>
      <c r="EV35" s="57">
        <v>273.0</v>
      </c>
      <c r="EW35" s="65"/>
      <c r="EX35" s="65"/>
      <c r="EY35" s="39">
        <f t="shared" si="41"/>
        <v>290</v>
      </c>
      <c r="EZ35" s="66">
        <v>1270.0</v>
      </c>
      <c r="FA35" s="116"/>
      <c r="FB35" s="66">
        <v>969.0</v>
      </c>
      <c r="FC35" s="116"/>
      <c r="FD35" s="66">
        <v>273.0</v>
      </c>
      <c r="FE35" s="119"/>
      <c r="FF35" s="119"/>
      <c r="FG35" s="39" t="str">
        <f t="shared" si="42"/>
        <v/>
      </c>
      <c r="FH35" s="66">
        <v>1270.0</v>
      </c>
      <c r="FI35" s="116"/>
      <c r="FJ35" s="66"/>
      <c r="FK35" s="116"/>
      <c r="FL35" s="66"/>
      <c r="FM35" s="119"/>
      <c r="FN35" s="119"/>
      <c r="FO35" s="39" t="str">
        <f t="shared" si="43"/>
        <v/>
      </c>
      <c r="FP35" s="66">
        <v>1270.0</v>
      </c>
      <c r="FQ35" s="116"/>
      <c r="FR35" s="66"/>
      <c r="FS35" s="116"/>
      <c r="FT35" s="66"/>
      <c r="FU35" s="119"/>
      <c r="FV35" s="119"/>
      <c r="FW35" s="39" t="str">
        <f t="shared" si="44"/>
        <v/>
      </c>
      <c r="FX35" s="66">
        <v>1270.0</v>
      </c>
      <c r="FY35" s="116"/>
      <c r="FZ35" s="66"/>
      <c r="GA35" s="116"/>
      <c r="GB35" s="66"/>
      <c r="GC35" s="119"/>
      <c r="GD35" s="119"/>
      <c r="GE35" s="39" t="str">
        <f t="shared" si="45"/>
        <v/>
      </c>
      <c r="GF35" s="66">
        <v>1270.0</v>
      </c>
      <c r="GG35" s="116"/>
      <c r="GH35" s="66"/>
      <c r="GI35" s="116"/>
      <c r="GJ35" s="66"/>
      <c r="GK35" s="119"/>
      <c r="GL35" s="119"/>
      <c r="GM35" s="39" t="str">
        <f t="shared" si="46"/>
        <v/>
      </c>
      <c r="GN35" s="66">
        <v>1270.0</v>
      </c>
      <c r="GO35" s="116"/>
      <c r="GP35" s="66"/>
      <c r="GQ35" s="116"/>
      <c r="GR35" s="66"/>
      <c r="GS35" s="119"/>
      <c r="GT35" s="119"/>
      <c r="GU35" s="120"/>
    </row>
    <row r="36">
      <c r="A36" s="112" t="b">
        <v>0</v>
      </c>
      <c r="B36" s="21" t="s">
        <v>100</v>
      </c>
      <c r="C36" s="53" t="s">
        <v>55</v>
      </c>
      <c r="E36" s="54"/>
      <c r="F36" s="21" t="s">
        <v>90</v>
      </c>
      <c r="G36" s="21" t="s">
        <v>91</v>
      </c>
      <c r="H36" s="21" t="s">
        <v>63</v>
      </c>
      <c r="I36" s="55" t="s">
        <v>59</v>
      </c>
      <c r="J36" s="57"/>
      <c r="K36" s="69"/>
      <c r="L36" s="57"/>
      <c r="M36" s="56"/>
      <c r="N36" s="57"/>
      <c r="O36" s="65"/>
      <c r="P36" s="65"/>
      <c r="Q36" s="39" t="str">
        <f t="shared" si="24"/>
        <v/>
      </c>
      <c r="R36" s="57"/>
      <c r="S36" s="56"/>
      <c r="T36" s="57"/>
      <c r="U36" s="56"/>
      <c r="V36" s="57"/>
      <c r="W36" s="65"/>
      <c r="X36" s="65"/>
      <c r="Y36" s="39" t="str">
        <f t="shared" si="25"/>
        <v/>
      </c>
      <c r="Z36" s="57"/>
      <c r="AA36" s="56"/>
      <c r="AB36" s="83"/>
      <c r="AC36" s="56"/>
      <c r="AD36" s="57"/>
      <c r="AE36" s="65"/>
      <c r="AF36" s="65"/>
      <c r="AG36" s="39" t="str">
        <f t="shared" si="26"/>
        <v/>
      </c>
      <c r="AH36" s="57"/>
      <c r="AI36" s="56"/>
      <c r="AJ36" s="57"/>
      <c r="AK36" s="56"/>
      <c r="AL36" s="57"/>
      <c r="AM36" s="65"/>
      <c r="AN36" s="65"/>
      <c r="AO36" s="39" t="str">
        <f t="shared" si="27"/>
        <v/>
      </c>
      <c r="AP36" s="57"/>
      <c r="AQ36" s="56"/>
      <c r="AR36" s="57"/>
      <c r="AS36" s="56"/>
      <c r="AT36" s="57"/>
      <c r="AU36" s="65"/>
      <c r="AV36" s="65"/>
      <c r="AW36" s="39" t="str">
        <f t="shared" si="28"/>
        <v/>
      </c>
      <c r="AX36" s="57"/>
      <c r="AY36" s="56"/>
      <c r="AZ36" s="57"/>
      <c r="BA36" s="56"/>
      <c r="BB36" s="57"/>
      <c r="BC36" s="65"/>
      <c r="BD36" s="65"/>
      <c r="BE36" s="39" t="str">
        <f t="shared" si="29"/>
        <v/>
      </c>
      <c r="BF36" s="65"/>
      <c r="BG36" s="69"/>
      <c r="BH36" s="65"/>
      <c r="BI36" s="69"/>
      <c r="BJ36" s="65"/>
      <c r="BK36" s="65"/>
      <c r="BL36" s="65"/>
      <c r="BM36" s="39" t="str">
        <f t="shared" si="30"/>
        <v/>
      </c>
      <c r="BN36" s="65"/>
      <c r="BO36" s="69"/>
      <c r="BP36" s="65"/>
      <c r="BQ36" s="69"/>
      <c r="BR36" s="65"/>
      <c r="BS36" s="65"/>
      <c r="BT36" s="65"/>
      <c r="BU36" s="39" t="str">
        <f t="shared" si="31"/>
        <v/>
      </c>
      <c r="BV36" s="65"/>
      <c r="BW36" s="69"/>
      <c r="BX36" s="65"/>
      <c r="BY36" s="69"/>
      <c r="BZ36" s="65"/>
      <c r="CA36" s="65"/>
      <c r="CB36" s="65"/>
      <c r="CC36" s="39" t="str">
        <f t="shared" si="32"/>
        <v/>
      </c>
      <c r="CD36" s="65"/>
      <c r="CE36" s="69"/>
      <c r="CF36" s="65"/>
      <c r="CG36" s="69"/>
      <c r="CH36" s="65"/>
      <c r="CI36" s="65"/>
      <c r="CJ36" s="65"/>
      <c r="CK36" s="39" t="str">
        <f t="shared" si="33"/>
        <v/>
      </c>
      <c r="CL36" s="57">
        <v>1116.0</v>
      </c>
      <c r="CM36" s="115">
        <v>0.0</v>
      </c>
      <c r="CN36" s="57">
        <v>1082.97</v>
      </c>
      <c r="CO36" s="56">
        <v>1082.97</v>
      </c>
      <c r="CP36" s="57">
        <v>0.0</v>
      </c>
      <c r="CQ36" s="65"/>
      <c r="CR36" s="65"/>
      <c r="CS36" s="39">
        <f t="shared" si="34"/>
        <v>1082.97</v>
      </c>
      <c r="CT36" s="57">
        <v>1116.0</v>
      </c>
      <c r="CU36" s="132">
        <v>0.0</v>
      </c>
      <c r="CV36" s="57">
        <v>1220.0</v>
      </c>
      <c r="CW36" s="57">
        <v>1220.0</v>
      </c>
      <c r="CX36" s="57">
        <v>0.0</v>
      </c>
      <c r="CY36" s="65"/>
      <c r="CZ36" s="65"/>
      <c r="DA36" s="39">
        <f t="shared" si="35"/>
        <v>1220</v>
      </c>
      <c r="DB36" s="118"/>
      <c r="DC36" s="57">
        <v>1116.0</v>
      </c>
      <c r="DD36" s="115">
        <v>0.0</v>
      </c>
      <c r="DE36" s="57">
        <v>1220.0</v>
      </c>
      <c r="DF36" s="56">
        <v>1220.0</v>
      </c>
      <c r="DG36" s="57">
        <v>0.0</v>
      </c>
      <c r="DH36" s="57"/>
      <c r="DI36" s="65"/>
      <c r="DJ36" s="65"/>
      <c r="DK36" s="39">
        <f t="shared" si="36"/>
        <v>1220</v>
      </c>
      <c r="DL36" s="57">
        <v>1116.0</v>
      </c>
      <c r="DM36" s="115">
        <v>0.0</v>
      </c>
      <c r="DN36" s="57">
        <v>1220.0</v>
      </c>
      <c r="DO36" s="56">
        <v>1220.0</v>
      </c>
      <c r="DP36" s="57">
        <v>0.0</v>
      </c>
      <c r="DQ36" s="65"/>
      <c r="DR36" s="65"/>
      <c r="DS36" s="39">
        <f t="shared" si="37"/>
        <v>1220</v>
      </c>
      <c r="DT36" s="57">
        <v>1116.0</v>
      </c>
      <c r="DU36" s="115">
        <f>3348+1116+1116</f>
        <v>5580</v>
      </c>
      <c r="DV36" s="83">
        <v>1220.0</v>
      </c>
      <c r="DW36" s="56">
        <v>1220.0</v>
      </c>
      <c r="DX36" s="57">
        <v>0.0</v>
      </c>
      <c r="DY36" s="65"/>
      <c r="DZ36" s="65"/>
      <c r="EA36" s="39">
        <f t="shared" si="38"/>
        <v>-4360</v>
      </c>
      <c r="EB36" s="57">
        <v>1116.0</v>
      </c>
      <c r="EC36" s="115">
        <v>1116.0</v>
      </c>
      <c r="ED36" s="57">
        <v>1220.0</v>
      </c>
      <c r="EE36" s="56">
        <v>1220.0</v>
      </c>
      <c r="EF36" s="57">
        <v>0.0</v>
      </c>
      <c r="EG36" s="57">
        <v>56.68</v>
      </c>
      <c r="EH36" s="65"/>
      <c r="EI36" s="39">
        <f t="shared" si="39"/>
        <v>47.32</v>
      </c>
      <c r="EJ36" s="57">
        <v>1116.0</v>
      </c>
      <c r="EK36" s="115">
        <v>1116.0</v>
      </c>
      <c r="EL36" s="57">
        <v>1220.0</v>
      </c>
      <c r="EM36" s="56">
        <v>1220.0</v>
      </c>
      <c r="EN36" s="57">
        <v>0.0</v>
      </c>
      <c r="EO36" s="57">
        <v>218.57</v>
      </c>
      <c r="EP36" s="65"/>
      <c r="EQ36" s="39">
        <f t="shared" si="40"/>
        <v>-114.57</v>
      </c>
      <c r="ER36" s="57">
        <v>1116.0</v>
      </c>
      <c r="ES36" s="115">
        <v>1116.0</v>
      </c>
      <c r="ET36" s="57">
        <v>1220.0</v>
      </c>
      <c r="EU36" s="57">
        <v>1220.0</v>
      </c>
      <c r="EV36" s="57">
        <v>0.0</v>
      </c>
      <c r="EW36" s="57">
        <v>52.05</v>
      </c>
      <c r="EX36" s="65"/>
      <c r="EY36" s="39">
        <f t="shared" si="41"/>
        <v>51.95</v>
      </c>
      <c r="EZ36" s="66">
        <v>1116.0</v>
      </c>
      <c r="FA36" s="134"/>
      <c r="FB36" s="66">
        <v>1242.0</v>
      </c>
      <c r="FC36" s="134"/>
      <c r="FD36" s="66">
        <v>0.0</v>
      </c>
      <c r="FE36" s="119"/>
      <c r="FF36" s="119"/>
      <c r="FG36" s="39" t="str">
        <f t="shared" si="42"/>
        <v/>
      </c>
      <c r="FH36" s="119"/>
      <c r="FI36" s="134"/>
      <c r="FJ36" s="119"/>
      <c r="FK36" s="134"/>
      <c r="FL36" s="119"/>
      <c r="FM36" s="119"/>
      <c r="FN36" s="119"/>
      <c r="FO36" s="39" t="str">
        <f t="shared" si="43"/>
        <v/>
      </c>
      <c r="FP36" s="119"/>
      <c r="FQ36" s="134"/>
      <c r="FR36" s="119"/>
      <c r="FS36" s="134"/>
      <c r="FT36" s="119"/>
      <c r="FU36" s="119"/>
      <c r="FV36" s="119"/>
      <c r="FW36" s="39" t="str">
        <f t="shared" si="44"/>
        <v/>
      </c>
      <c r="FX36" s="119"/>
      <c r="FY36" s="134"/>
      <c r="FZ36" s="119"/>
      <c r="GA36" s="134"/>
      <c r="GB36" s="119"/>
      <c r="GC36" s="119"/>
      <c r="GD36" s="119"/>
      <c r="GE36" s="39" t="str">
        <f t="shared" si="45"/>
        <v/>
      </c>
      <c r="GF36" s="119"/>
      <c r="GG36" s="134"/>
      <c r="GH36" s="119"/>
      <c r="GI36" s="134"/>
      <c r="GJ36" s="119"/>
      <c r="GK36" s="119"/>
      <c r="GL36" s="119"/>
      <c r="GM36" s="39" t="str">
        <f t="shared" si="46"/>
        <v/>
      </c>
      <c r="GN36" s="119"/>
      <c r="GO36" s="116"/>
      <c r="GP36" s="119"/>
      <c r="GQ36" s="116"/>
      <c r="GR36" s="119"/>
      <c r="GS36" s="119"/>
      <c r="GT36" s="119"/>
      <c r="GU36" s="120"/>
    </row>
    <row r="37">
      <c r="A37" s="112" t="b">
        <v>0</v>
      </c>
      <c r="B37" s="21" t="s">
        <v>101</v>
      </c>
      <c r="C37" s="53" t="s">
        <v>55</v>
      </c>
      <c r="D37" s="21">
        <v>274427.0</v>
      </c>
      <c r="E37" s="67">
        <v>50.0</v>
      </c>
      <c r="F37" s="21" t="s">
        <v>90</v>
      </c>
      <c r="G37" s="21" t="s">
        <v>91</v>
      </c>
      <c r="H37" s="21" t="s">
        <v>63</v>
      </c>
      <c r="I37" s="55" t="s">
        <v>59</v>
      </c>
      <c r="J37" s="57"/>
      <c r="K37" s="56"/>
      <c r="L37" s="57"/>
      <c r="M37" s="56"/>
      <c r="N37" s="57"/>
      <c r="O37" s="65"/>
      <c r="P37" s="65"/>
      <c r="Q37" s="39" t="str">
        <f t="shared" si="24"/>
        <v/>
      </c>
      <c r="R37" s="57"/>
      <c r="S37" s="56"/>
      <c r="T37" s="57"/>
      <c r="U37" s="56"/>
      <c r="V37" s="57"/>
      <c r="W37" s="65"/>
      <c r="X37" s="65"/>
      <c r="Y37" s="39" t="str">
        <f t="shared" si="25"/>
        <v/>
      </c>
      <c r="Z37" s="57"/>
      <c r="AA37" s="56"/>
      <c r="AB37" s="57"/>
      <c r="AC37" s="69"/>
      <c r="AD37" s="57"/>
      <c r="AE37" s="65"/>
      <c r="AF37" s="65"/>
      <c r="AG37" s="39" t="str">
        <f t="shared" si="26"/>
        <v/>
      </c>
      <c r="AH37" s="57"/>
      <c r="AI37" s="56"/>
      <c r="AJ37" s="57"/>
      <c r="AK37" s="56"/>
      <c r="AL37" s="57"/>
      <c r="AM37" s="65"/>
      <c r="AN37" s="65"/>
      <c r="AO37" s="39" t="str">
        <f t="shared" si="27"/>
        <v/>
      </c>
      <c r="AP37" s="57"/>
      <c r="AQ37" s="56"/>
      <c r="AR37" s="57"/>
      <c r="AS37" s="69"/>
      <c r="AT37" s="57"/>
      <c r="AU37" s="65"/>
      <c r="AV37" s="65"/>
      <c r="AW37" s="39" t="str">
        <f t="shared" si="28"/>
        <v/>
      </c>
      <c r="AX37" s="57">
        <v>0.0</v>
      </c>
      <c r="AY37" s="56"/>
      <c r="AZ37" s="57">
        <v>1060.0</v>
      </c>
      <c r="BA37" s="56">
        <v>1060.0</v>
      </c>
      <c r="BB37" s="57"/>
      <c r="BC37" s="65"/>
      <c r="BD37" s="65"/>
      <c r="BE37" s="39">
        <f t="shared" si="29"/>
        <v>1060</v>
      </c>
      <c r="BF37" s="57">
        <v>0.0</v>
      </c>
      <c r="BG37" s="56"/>
      <c r="BH37" s="57">
        <v>1095.0</v>
      </c>
      <c r="BI37" s="56">
        <v>1095.0</v>
      </c>
      <c r="BJ37" s="57">
        <v>125.0</v>
      </c>
      <c r="BK37" s="65"/>
      <c r="BL37" s="65"/>
      <c r="BM37" s="39">
        <f t="shared" si="30"/>
        <v>1220</v>
      </c>
      <c r="BN37" s="57">
        <v>0.0</v>
      </c>
      <c r="BO37" s="56"/>
      <c r="BP37" s="57">
        <v>1095.0</v>
      </c>
      <c r="BQ37" s="56">
        <v>1095.0</v>
      </c>
      <c r="BR37" s="57">
        <v>125.0</v>
      </c>
      <c r="BS37" s="65"/>
      <c r="BT37" s="65"/>
      <c r="BU37" s="39">
        <f t="shared" si="31"/>
        <v>1220</v>
      </c>
      <c r="BV37" s="57">
        <v>0.0</v>
      </c>
      <c r="BW37" s="56"/>
      <c r="BX37" s="57">
        <v>1095.0</v>
      </c>
      <c r="BY37" s="56">
        <v>1095.0</v>
      </c>
      <c r="BZ37" s="57">
        <v>125.0</v>
      </c>
      <c r="CA37" s="65"/>
      <c r="CB37" s="65"/>
      <c r="CC37" s="39">
        <f t="shared" si="32"/>
        <v>1220</v>
      </c>
      <c r="CD37" s="57">
        <v>0.0</v>
      </c>
      <c r="CE37" s="56"/>
      <c r="CF37" s="57">
        <v>1095.0</v>
      </c>
      <c r="CG37" s="56">
        <v>1095.0</v>
      </c>
      <c r="CH37" s="57">
        <v>125.0</v>
      </c>
      <c r="CI37" s="65"/>
      <c r="CJ37" s="65"/>
      <c r="CK37" s="39">
        <f t="shared" si="33"/>
        <v>1220</v>
      </c>
      <c r="CL37" s="57">
        <v>0.0</v>
      </c>
      <c r="CM37" s="115"/>
      <c r="CN37" s="57">
        <v>1095.0</v>
      </c>
      <c r="CO37" s="56">
        <v>1095.0</v>
      </c>
      <c r="CP37" s="57">
        <v>125.0</v>
      </c>
      <c r="CQ37" s="65"/>
      <c r="CR37" s="65"/>
      <c r="CS37" s="39">
        <f t="shared" si="34"/>
        <v>1220</v>
      </c>
      <c r="CT37" s="57">
        <v>0.0</v>
      </c>
      <c r="CU37" s="132"/>
      <c r="CV37" s="57"/>
      <c r="CW37" s="57">
        <v>0.0</v>
      </c>
      <c r="CX37" s="57">
        <v>0.0</v>
      </c>
      <c r="CY37" s="65"/>
      <c r="CZ37" s="65"/>
      <c r="DA37" s="39">
        <f t="shared" si="35"/>
        <v>0</v>
      </c>
      <c r="DB37" s="118"/>
      <c r="DC37" s="57">
        <v>1060.0</v>
      </c>
      <c r="DD37" s="115">
        <v>0.0</v>
      </c>
      <c r="DE37" s="57"/>
      <c r="DF37" s="56">
        <v>0.0</v>
      </c>
      <c r="DG37" s="57">
        <v>0.0</v>
      </c>
      <c r="DH37" s="57"/>
      <c r="DI37" s="65"/>
      <c r="DJ37" s="65"/>
      <c r="DK37" s="39">
        <f t="shared" si="36"/>
        <v>0</v>
      </c>
      <c r="DL37" s="57">
        <v>1060.0</v>
      </c>
      <c r="DM37" s="115">
        <f>2751</f>
        <v>2751</v>
      </c>
      <c r="DN37" s="57"/>
      <c r="DO37" s="56">
        <v>0.0</v>
      </c>
      <c r="DP37" s="57">
        <v>0.0</v>
      </c>
      <c r="DQ37" s="65"/>
      <c r="DR37" s="65"/>
      <c r="DS37" s="39">
        <f t="shared" si="37"/>
        <v>-2751</v>
      </c>
      <c r="DT37" s="57">
        <v>1060.0</v>
      </c>
      <c r="DU37" s="115">
        <v>1060.0</v>
      </c>
      <c r="DV37" s="57"/>
      <c r="DW37" s="56">
        <v>0.0</v>
      </c>
      <c r="DX37" s="57">
        <v>0.0</v>
      </c>
      <c r="DY37" s="65"/>
      <c r="DZ37" s="65"/>
      <c r="EA37" s="39">
        <f t="shared" si="38"/>
        <v>-1060</v>
      </c>
      <c r="EB37" s="57">
        <v>1060.0</v>
      </c>
      <c r="EC37" s="56"/>
      <c r="ED37" s="57"/>
      <c r="EE37" s="56">
        <v>0.0</v>
      </c>
      <c r="EF37" s="57">
        <v>0.0</v>
      </c>
      <c r="EG37" s="65"/>
      <c r="EH37" s="65"/>
      <c r="EI37" s="39">
        <f t="shared" si="39"/>
        <v>0</v>
      </c>
      <c r="EJ37" s="57">
        <v>1060.0</v>
      </c>
      <c r="EK37" s="115">
        <v>0.0</v>
      </c>
      <c r="EL37" s="57">
        <v>1098.0</v>
      </c>
      <c r="EM37" s="56">
        <v>1098.0</v>
      </c>
      <c r="EN37" s="57">
        <v>122.0</v>
      </c>
      <c r="EO37" s="65"/>
      <c r="EP37" s="65"/>
      <c r="EQ37" s="39">
        <f t="shared" si="40"/>
        <v>1220</v>
      </c>
      <c r="ER37" s="57">
        <v>1060.0</v>
      </c>
      <c r="ES37" s="115">
        <f>1110+1060+30</f>
        <v>2200</v>
      </c>
      <c r="ET37" s="57">
        <v>1098.0</v>
      </c>
      <c r="EU37" s="56">
        <v>1098.0</v>
      </c>
      <c r="EV37" s="57">
        <v>122.0</v>
      </c>
      <c r="EW37" s="65"/>
      <c r="EX37" s="119"/>
      <c r="EY37" s="39">
        <f t="shared" si="41"/>
        <v>-980</v>
      </c>
      <c r="EZ37" s="66">
        <v>1060.0</v>
      </c>
      <c r="FA37" s="116"/>
      <c r="FB37" s="66">
        <v>1120.0</v>
      </c>
      <c r="FC37" s="116"/>
      <c r="FD37" s="66">
        <v>122.0</v>
      </c>
      <c r="FE37" s="119"/>
      <c r="FF37" s="119"/>
      <c r="FG37" s="39" t="str">
        <f t="shared" si="42"/>
        <v/>
      </c>
      <c r="FH37" s="66"/>
      <c r="FI37" s="116"/>
      <c r="FJ37" s="66"/>
      <c r="FK37" s="116"/>
      <c r="FL37" s="66"/>
      <c r="FM37" s="119"/>
      <c r="FN37" s="119"/>
      <c r="FO37" s="39" t="str">
        <f t="shared" si="43"/>
        <v/>
      </c>
      <c r="FP37" s="66"/>
      <c r="FQ37" s="116"/>
      <c r="FR37" s="66"/>
      <c r="FS37" s="116"/>
      <c r="FT37" s="66"/>
      <c r="FU37" s="119"/>
      <c r="FV37" s="119"/>
      <c r="FW37" s="39" t="str">
        <f t="shared" si="44"/>
        <v/>
      </c>
      <c r="FX37" s="66"/>
      <c r="FY37" s="116"/>
      <c r="FZ37" s="66"/>
      <c r="GA37" s="116"/>
      <c r="GB37" s="66"/>
      <c r="GC37" s="119"/>
      <c r="GD37" s="119"/>
      <c r="GE37" s="39" t="str">
        <f t="shared" si="45"/>
        <v/>
      </c>
      <c r="GF37" s="66"/>
      <c r="GG37" s="116"/>
      <c r="GH37" s="66"/>
      <c r="GI37" s="116"/>
      <c r="GJ37" s="66"/>
      <c r="GK37" s="119"/>
      <c r="GL37" s="119"/>
      <c r="GM37" s="39" t="str">
        <f t="shared" si="46"/>
        <v/>
      </c>
      <c r="GN37" s="66"/>
      <c r="GO37" s="116"/>
      <c r="GP37" s="66"/>
      <c r="GQ37" s="116"/>
      <c r="GR37" s="66"/>
      <c r="GS37" s="119"/>
      <c r="GT37" s="119"/>
      <c r="GU37" s="120"/>
    </row>
    <row r="38">
      <c r="A38" s="112" t="b">
        <v>0</v>
      </c>
      <c r="B38" s="21"/>
      <c r="C38" s="53"/>
      <c r="E38" s="54"/>
      <c r="F38" s="21"/>
      <c r="G38" s="21"/>
      <c r="H38" s="68"/>
      <c r="I38" s="70"/>
      <c r="J38" s="57"/>
      <c r="K38" s="56"/>
      <c r="L38" s="57"/>
      <c r="M38" s="56"/>
      <c r="N38" s="57"/>
      <c r="O38" s="65"/>
      <c r="P38" s="65"/>
      <c r="Q38" s="39" t="str">
        <f t="shared" si="24"/>
        <v/>
      </c>
      <c r="R38" s="57"/>
      <c r="S38" s="56"/>
      <c r="T38" s="57"/>
      <c r="U38" s="56"/>
      <c r="V38" s="57"/>
      <c r="W38" s="65"/>
      <c r="X38" s="65"/>
      <c r="Y38" s="39" t="str">
        <f t="shared" si="25"/>
        <v/>
      </c>
      <c r="Z38" s="57"/>
      <c r="AA38" s="56"/>
      <c r="AB38" s="83"/>
      <c r="AC38" s="56"/>
      <c r="AD38" s="57"/>
      <c r="AE38" s="65"/>
      <c r="AF38" s="65"/>
      <c r="AG38" s="39" t="str">
        <f t="shared" si="26"/>
        <v/>
      </c>
      <c r="AH38" s="57"/>
      <c r="AI38" s="56"/>
      <c r="AJ38" s="57"/>
      <c r="AK38" s="56"/>
      <c r="AL38" s="57"/>
      <c r="AM38" s="65"/>
      <c r="AN38" s="65"/>
      <c r="AO38" s="39" t="str">
        <f t="shared" si="27"/>
        <v/>
      </c>
      <c r="AP38" s="57"/>
      <c r="AQ38" s="56"/>
      <c r="AR38" s="57"/>
      <c r="AS38" s="56"/>
      <c r="AT38" s="57"/>
      <c r="AU38" s="65"/>
      <c r="AV38" s="65"/>
      <c r="AW38" s="39" t="str">
        <f t="shared" si="28"/>
        <v/>
      </c>
      <c r="AX38" s="57"/>
      <c r="AY38" s="56"/>
      <c r="AZ38" s="57"/>
      <c r="BA38" s="56"/>
      <c r="BB38" s="57"/>
      <c r="BC38" s="65"/>
      <c r="BD38" s="65"/>
      <c r="BE38" s="39" t="str">
        <f t="shared" si="29"/>
        <v/>
      </c>
      <c r="BF38" s="65"/>
      <c r="BG38" s="69"/>
      <c r="BH38" s="65"/>
      <c r="BI38" s="69"/>
      <c r="BJ38" s="65"/>
      <c r="BK38" s="65"/>
      <c r="BL38" s="65"/>
      <c r="BM38" s="39" t="str">
        <f t="shared" si="30"/>
        <v/>
      </c>
      <c r="BN38" s="65"/>
      <c r="BO38" s="69"/>
      <c r="BP38" s="65"/>
      <c r="BQ38" s="69"/>
      <c r="BR38" s="65"/>
      <c r="BS38" s="65"/>
      <c r="BT38" s="65"/>
      <c r="BU38" s="39" t="str">
        <f t="shared" si="31"/>
        <v/>
      </c>
      <c r="BV38" s="65"/>
      <c r="BW38" s="69"/>
      <c r="BX38" s="65"/>
      <c r="BY38" s="69"/>
      <c r="BZ38" s="65"/>
      <c r="CA38" s="65"/>
      <c r="CB38" s="65"/>
      <c r="CC38" s="39" t="str">
        <f t="shared" si="32"/>
        <v/>
      </c>
      <c r="CD38" s="65"/>
      <c r="CE38" s="69"/>
      <c r="CF38" s="65"/>
      <c r="CG38" s="69"/>
      <c r="CH38" s="65"/>
      <c r="CI38" s="65"/>
      <c r="CJ38" s="65"/>
      <c r="CK38" s="39" t="str">
        <f t="shared" si="33"/>
        <v/>
      </c>
      <c r="CL38" s="65"/>
      <c r="CM38" s="122"/>
      <c r="CN38" s="65"/>
      <c r="CO38" s="69"/>
      <c r="CP38" s="65"/>
      <c r="CQ38" s="65"/>
      <c r="CR38" s="65"/>
      <c r="CS38" s="39" t="str">
        <f t="shared" si="34"/>
        <v/>
      </c>
      <c r="CT38" s="65"/>
      <c r="CU38" s="65"/>
      <c r="CV38" s="65"/>
      <c r="CW38" s="65"/>
      <c r="CX38" s="65"/>
      <c r="CY38" s="65"/>
      <c r="CZ38" s="65"/>
      <c r="DA38" s="39" t="str">
        <f t="shared" si="35"/>
        <v/>
      </c>
      <c r="DB38" s="118"/>
      <c r="DC38" s="57"/>
      <c r="DD38" s="56"/>
      <c r="DE38" s="57"/>
      <c r="DF38" s="56"/>
      <c r="DG38" s="57"/>
      <c r="DH38" s="57"/>
      <c r="DI38" s="65"/>
      <c r="DJ38" s="65"/>
      <c r="DK38" s="39" t="str">
        <f t="shared" si="36"/>
        <v/>
      </c>
      <c r="DL38" s="57"/>
      <c r="DM38" s="56"/>
      <c r="DN38" s="57"/>
      <c r="DO38" s="56"/>
      <c r="DP38" s="57"/>
      <c r="DQ38" s="65"/>
      <c r="DR38" s="65"/>
      <c r="DS38" s="39" t="str">
        <f t="shared" si="37"/>
        <v/>
      </c>
      <c r="DT38" s="57"/>
      <c r="DU38" s="56"/>
      <c r="DV38" s="83"/>
      <c r="DW38" s="56"/>
      <c r="DX38" s="57"/>
      <c r="DY38" s="65"/>
      <c r="DZ38" s="65"/>
      <c r="EA38" s="39" t="str">
        <f t="shared" si="38"/>
        <v/>
      </c>
      <c r="EB38" s="57"/>
      <c r="EC38" s="56"/>
      <c r="ED38" s="57"/>
      <c r="EE38" s="56"/>
      <c r="EF38" s="57"/>
      <c r="EG38" s="65"/>
      <c r="EH38" s="65"/>
      <c r="EI38" s="39" t="str">
        <f t="shared" si="39"/>
        <v/>
      </c>
      <c r="EJ38" s="57"/>
      <c r="EK38" s="56"/>
      <c r="EL38" s="57"/>
      <c r="EM38" s="56"/>
      <c r="EN38" s="57"/>
      <c r="EO38" s="65"/>
      <c r="EP38" s="65"/>
      <c r="EQ38" s="39" t="str">
        <f t="shared" si="40"/>
        <v/>
      </c>
      <c r="ER38" s="57"/>
      <c r="ES38" s="56"/>
      <c r="ET38" s="57"/>
      <c r="EU38" s="57"/>
      <c r="EV38" s="57"/>
      <c r="EW38" s="65"/>
      <c r="EX38" s="65"/>
      <c r="EY38" s="39" t="str">
        <f t="shared" si="41"/>
        <v/>
      </c>
      <c r="EZ38" s="119"/>
      <c r="FA38" s="134"/>
      <c r="FB38" s="119"/>
      <c r="FC38" s="134"/>
      <c r="FD38" s="119"/>
      <c r="FE38" s="119"/>
      <c r="FF38" s="119"/>
      <c r="FG38" s="39" t="str">
        <f t="shared" si="42"/>
        <v/>
      </c>
      <c r="FH38" s="119"/>
      <c r="FI38" s="134"/>
      <c r="FJ38" s="119"/>
      <c r="FK38" s="134"/>
      <c r="FL38" s="119"/>
      <c r="FM38" s="119"/>
      <c r="FN38" s="119"/>
      <c r="FO38" s="39" t="str">
        <f t="shared" si="43"/>
        <v/>
      </c>
      <c r="FP38" s="119"/>
      <c r="FQ38" s="134"/>
      <c r="FR38" s="119"/>
      <c r="FS38" s="134"/>
      <c r="FT38" s="119"/>
      <c r="FU38" s="119"/>
      <c r="FV38" s="119"/>
      <c r="FW38" s="39" t="str">
        <f t="shared" si="44"/>
        <v/>
      </c>
      <c r="FX38" s="119"/>
      <c r="FY38" s="134"/>
      <c r="FZ38" s="119"/>
      <c r="GA38" s="134"/>
      <c r="GB38" s="119"/>
      <c r="GC38" s="119"/>
      <c r="GD38" s="119"/>
      <c r="GE38" s="39" t="str">
        <f t="shared" si="45"/>
        <v/>
      </c>
      <c r="GF38" s="119"/>
      <c r="GG38" s="134"/>
      <c r="GH38" s="119"/>
      <c r="GI38" s="134"/>
      <c r="GJ38" s="119"/>
      <c r="GK38" s="119"/>
      <c r="GL38" s="119"/>
      <c r="GM38" s="39" t="str">
        <f t="shared" si="46"/>
        <v/>
      </c>
      <c r="GN38" s="119"/>
      <c r="GO38" s="116"/>
      <c r="GP38" s="119"/>
      <c r="GQ38" s="116"/>
      <c r="GR38" s="119"/>
      <c r="GS38" s="119"/>
      <c r="GT38" s="119"/>
      <c r="GU38" s="120"/>
    </row>
    <row r="39">
      <c r="A39" s="112"/>
      <c r="E39" s="54"/>
      <c r="I39" s="70"/>
      <c r="J39" s="65"/>
      <c r="K39" s="56"/>
      <c r="L39" s="57"/>
      <c r="M39" s="56"/>
      <c r="N39" s="57"/>
      <c r="O39" s="65"/>
      <c r="P39" s="65"/>
      <c r="Q39" s="39" t="str">
        <f t="shared" si="24"/>
        <v/>
      </c>
      <c r="R39" s="57"/>
      <c r="S39" s="56"/>
      <c r="T39" s="57"/>
      <c r="U39" s="56"/>
      <c r="V39" s="57"/>
      <c r="W39" s="65"/>
      <c r="X39" s="65"/>
      <c r="Y39" s="39" t="str">
        <f t="shared" si="25"/>
        <v/>
      </c>
      <c r="Z39" s="57"/>
      <c r="AA39" s="56"/>
      <c r="AB39" s="57"/>
      <c r="AC39" s="56"/>
      <c r="AD39" s="57"/>
      <c r="AE39" s="65"/>
      <c r="AF39" s="65"/>
      <c r="AG39" s="39" t="str">
        <f t="shared" si="26"/>
        <v/>
      </c>
      <c r="AH39" s="57"/>
      <c r="AI39" s="56"/>
      <c r="AJ39" s="57"/>
      <c r="AK39" s="56"/>
      <c r="AL39" s="57"/>
      <c r="AM39" s="65"/>
      <c r="AN39" s="65"/>
      <c r="AO39" s="39" t="str">
        <f t="shared" si="27"/>
        <v/>
      </c>
      <c r="AP39" s="57"/>
      <c r="AQ39" s="56"/>
      <c r="AR39" s="57"/>
      <c r="AS39" s="56"/>
      <c r="AT39" s="57"/>
      <c r="AU39" s="65"/>
      <c r="AV39" s="65"/>
      <c r="AW39" s="39" t="str">
        <f t="shared" si="28"/>
        <v/>
      </c>
      <c r="AX39" s="57"/>
      <c r="AY39" s="56"/>
      <c r="AZ39" s="57"/>
      <c r="BA39" s="56"/>
      <c r="BB39" s="57"/>
      <c r="BC39" s="65"/>
      <c r="BD39" s="65"/>
      <c r="BE39" s="39" t="str">
        <f t="shared" si="29"/>
        <v/>
      </c>
      <c r="BF39" s="57"/>
      <c r="BG39" s="56"/>
      <c r="BH39" s="57"/>
      <c r="BI39" s="56"/>
      <c r="BJ39" s="57"/>
      <c r="BK39" s="65"/>
      <c r="BL39" s="65"/>
      <c r="BM39" s="39" t="str">
        <f t="shared" si="30"/>
        <v/>
      </c>
      <c r="BN39" s="57"/>
      <c r="BO39" s="56"/>
      <c r="BP39" s="57"/>
      <c r="BQ39" s="56"/>
      <c r="BR39" s="57"/>
      <c r="BS39" s="65"/>
      <c r="BT39" s="65"/>
      <c r="BU39" s="39" t="str">
        <f t="shared" si="31"/>
        <v/>
      </c>
      <c r="BV39" s="57"/>
      <c r="BW39" s="56"/>
      <c r="BX39" s="57"/>
      <c r="BY39" s="56"/>
      <c r="BZ39" s="57"/>
      <c r="CA39" s="65"/>
      <c r="CB39" s="65"/>
      <c r="CC39" s="39" t="str">
        <f t="shared" si="32"/>
        <v/>
      </c>
      <c r="CD39" s="57"/>
      <c r="CE39" s="56"/>
      <c r="CF39" s="57"/>
      <c r="CG39" s="56"/>
      <c r="CH39" s="57"/>
      <c r="CI39" s="65"/>
      <c r="CJ39" s="65"/>
      <c r="CK39" s="39" t="str">
        <f t="shared" si="33"/>
        <v/>
      </c>
      <c r="CL39" s="57"/>
      <c r="CM39" s="56"/>
      <c r="CN39" s="57"/>
      <c r="CO39" s="56"/>
      <c r="CP39" s="57"/>
      <c r="CQ39" s="65"/>
      <c r="CR39" s="65"/>
      <c r="CS39" s="39" t="str">
        <f t="shared" si="34"/>
        <v/>
      </c>
      <c r="CT39" s="57"/>
      <c r="CU39" s="57"/>
      <c r="CV39" s="57"/>
      <c r="CW39" s="57"/>
      <c r="CX39" s="57"/>
      <c r="CY39" s="65"/>
      <c r="CZ39" s="65"/>
      <c r="DA39" s="39" t="str">
        <f t="shared" si="35"/>
        <v/>
      </c>
      <c r="DB39" s="118"/>
      <c r="DC39" s="57"/>
      <c r="DD39" s="56"/>
      <c r="DE39" s="57"/>
      <c r="DF39" s="56"/>
      <c r="DG39" s="57"/>
      <c r="DH39" s="57"/>
      <c r="DI39" s="65"/>
      <c r="DJ39" s="65"/>
      <c r="DK39" s="39" t="str">
        <f t="shared" si="36"/>
        <v/>
      </c>
      <c r="DL39" s="57"/>
      <c r="DM39" s="56"/>
      <c r="DN39" s="57"/>
      <c r="DO39" s="56"/>
      <c r="DP39" s="57"/>
      <c r="DQ39" s="65"/>
      <c r="DR39" s="65"/>
      <c r="DS39" s="39" t="str">
        <f t="shared" si="37"/>
        <v/>
      </c>
      <c r="DT39" s="57"/>
      <c r="DU39" s="56"/>
      <c r="DV39" s="57"/>
      <c r="DW39" s="56"/>
      <c r="DX39" s="57"/>
      <c r="DY39" s="65"/>
      <c r="DZ39" s="65"/>
      <c r="EA39" s="39" t="str">
        <f t="shared" si="38"/>
        <v/>
      </c>
      <c r="EB39" s="57"/>
      <c r="EC39" s="56"/>
      <c r="ED39" s="57"/>
      <c r="EE39" s="56"/>
      <c r="EF39" s="57"/>
      <c r="EG39" s="65"/>
      <c r="EH39" s="65"/>
      <c r="EI39" s="39" t="str">
        <f t="shared" si="39"/>
        <v/>
      </c>
      <c r="EJ39" s="57"/>
      <c r="EK39" s="56"/>
      <c r="EL39" s="57"/>
      <c r="EM39" s="56"/>
      <c r="EN39" s="57"/>
      <c r="EO39" s="65"/>
      <c r="EP39" s="65"/>
      <c r="EQ39" s="39" t="str">
        <f t="shared" si="40"/>
        <v/>
      </c>
      <c r="ER39" s="57"/>
      <c r="ES39" s="116"/>
      <c r="ET39" s="57"/>
      <c r="EU39" s="56"/>
      <c r="EV39" s="57"/>
      <c r="EW39" s="65"/>
      <c r="EX39" s="119"/>
      <c r="EY39" s="39" t="str">
        <f t="shared" si="41"/>
        <v/>
      </c>
      <c r="EZ39" s="66"/>
      <c r="FA39" s="116"/>
      <c r="FB39" s="66"/>
      <c r="FC39" s="116"/>
      <c r="FD39" s="66"/>
      <c r="FE39" s="119"/>
      <c r="FF39" s="119"/>
      <c r="FG39" s="39" t="str">
        <f t="shared" si="42"/>
        <v/>
      </c>
      <c r="FH39" s="66"/>
      <c r="FI39" s="116"/>
      <c r="FJ39" s="66"/>
      <c r="FK39" s="116"/>
      <c r="FL39" s="66"/>
      <c r="FM39" s="119"/>
      <c r="FN39" s="119"/>
      <c r="FO39" s="39" t="str">
        <f t="shared" si="43"/>
        <v/>
      </c>
      <c r="FP39" s="66"/>
      <c r="FQ39" s="116"/>
      <c r="FR39" s="66"/>
      <c r="FS39" s="116"/>
      <c r="FT39" s="66"/>
      <c r="FU39" s="119"/>
      <c r="FV39" s="119"/>
      <c r="FW39" s="39" t="str">
        <f t="shared" si="44"/>
        <v/>
      </c>
      <c r="FX39" s="66"/>
      <c r="FY39" s="116"/>
      <c r="FZ39" s="66"/>
      <c r="GA39" s="116"/>
      <c r="GB39" s="66"/>
      <c r="GC39" s="119"/>
      <c r="GD39" s="119"/>
      <c r="GE39" s="39" t="str">
        <f t="shared" si="45"/>
        <v/>
      </c>
      <c r="GF39" s="66"/>
      <c r="GG39" s="116"/>
      <c r="GH39" s="66"/>
      <c r="GI39" s="116"/>
      <c r="GJ39" s="66"/>
      <c r="GK39" s="119"/>
      <c r="GL39" s="119"/>
      <c r="GM39" s="39" t="str">
        <f t="shared" si="46"/>
        <v/>
      </c>
      <c r="GN39" s="66"/>
      <c r="GO39" s="116"/>
      <c r="GP39" s="66"/>
      <c r="GQ39" s="116"/>
      <c r="GR39" s="66"/>
      <c r="GS39" s="119"/>
      <c r="GT39" s="119"/>
      <c r="GU39" s="120"/>
    </row>
    <row r="40">
      <c r="A40" s="135" t="s">
        <v>102</v>
      </c>
      <c r="C40" s="136"/>
      <c r="D40" s="136"/>
      <c r="E40" s="137"/>
      <c r="F40" s="136"/>
      <c r="G40" s="136"/>
      <c r="H40" s="136"/>
      <c r="I40" s="138"/>
      <c r="J40" s="139"/>
      <c r="K40" s="140"/>
      <c r="L40" s="140"/>
      <c r="M40" s="140"/>
      <c r="N40" s="140"/>
      <c r="O40" s="139"/>
      <c r="P40" s="139"/>
      <c r="Q40" s="141" t="str">
        <f t="shared" si="24"/>
        <v/>
      </c>
      <c r="R40" s="140"/>
      <c r="S40" s="140"/>
      <c r="T40" s="140"/>
      <c r="U40" s="140"/>
      <c r="V40" s="140"/>
      <c r="W40" s="139"/>
      <c r="X40" s="139"/>
      <c r="Y40" s="141" t="str">
        <f t="shared" si="25"/>
        <v/>
      </c>
      <c r="Z40" s="140"/>
      <c r="AA40" s="140"/>
      <c r="AB40" s="140"/>
      <c r="AC40" s="140"/>
      <c r="AD40" s="140"/>
      <c r="AE40" s="139"/>
      <c r="AF40" s="139"/>
      <c r="AG40" s="141" t="str">
        <f t="shared" si="26"/>
        <v/>
      </c>
      <c r="AH40" s="140"/>
      <c r="AI40" s="140"/>
      <c r="AJ40" s="140"/>
      <c r="AK40" s="140"/>
      <c r="AL40" s="140"/>
      <c r="AM40" s="139"/>
      <c r="AN40" s="139"/>
      <c r="AO40" s="141" t="str">
        <f t="shared" si="27"/>
        <v/>
      </c>
      <c r="AP40" s="140"/>
      <c r="AQ40" s="140"/>
      <c r="AR40" s="140"/>
      <c r="AS40" s="140"/>
      <c r="AT40" s="140"/>
      <c r="AU40" s="139"/>
      <c r="AV40" s="139"/>
      <c r="AW40" s="141" t="str">
        <f t="shared" si="28"/>
        <v/>
      </c>
      <c r="AX40" s="140"/>
      <c r="AY40" s="140"/>
      <c r="AZ40" s="140"/>
      <c r="BA40" s="140"/>
      <c r="BB40" s="140"/>
      <c r="BC40" s="139"/>
      <c r="BD40" s="139"/>
      <c r="BE40" s="141" t="str">
        <f t="shared" si="29"/>
        <v/>
      </c>
      <c r="BF40" s="140"/>
      <c r="BG40" s="140"/>
      <c r="BH40" s="140"/>
      <c r="BI40" s="140"/>
      <c r="BJ40" s="140"/>
      <c r="BK40" s="139"/>
      <c r="BL40" s="139"/>
      <c r="BM40" s="141" t="str">
        <f t="shared" si="30"/>
        <v/>
      </c>
      <c r="BN40" s="140"/>
      <c r="BO40" s="140"/>
      <c r="BP40" s="140"/>
      <c r="BQ40" s="140"/>
      <c r="BR40" s="140"/>
      <c r="BS40" s="139"/>
      <c r="BT40" s="139"/>
      <c r="BU40" s="141" t="str">
        <f t="shared" si="31"/>
        <v/>
      </c>
      <c r="BV40" s="140"/>
      <c r="BW40" s="140"/>
      <c r="BX40" s="140"/>
      <c r="BY40" s="140"/>
      <c r="BZ40" s="140"/>
      <c r="CA40" s="139"/>
      <c r="CB40" s="139"/>
      <c r="CC40" s="141" t="str">
        <f t="shared" si="32"/>
        <v/>
      </c>
      <c r="CD40" s="140"/>
      <c r="CE40" s="140"/>
      <c r="CF40" s="140"/>
      <c r="CG40" s="140"/>
      <c r="CH40" s="140"/>
      <c r="CI40" s="139"/>
      <c r="CJ40" s="139"/>
      <c r="CK40" s="141" t="str">
        <f t="shared" si="33"/>
        <v/>
      </c>
      <c r="CL40" s="140"/>
      <c r="CM40" s="140"/>
      <c r="CN40" s="140"/>
      <c r="CO40" s="140"/>
      <c r="CP40" s="140"/>
      <c r="CQ40" s="139"/>
      <c r="CR40" s="139"/>
      <c r="CS40" s="141" t="str">
        <f t="shared" si="34"/>
        <v/>
      </c>
      <c r="CT40" s="140"/>
      <c r="CU40" s="140"/>
      <c r="CV40" s="140"/>
      <c r="CW40" s="140"/>
      <c r="CX40" s="140"/>
      <c r="CY40" s="139"/>
      <c r="CZ40" s="139"/>
      <c r="DA40" s="141" t="str">
        <f t="shared" si="35"/>
        <v/>
      </c>
      <c r="DB40" s="142"/>
      <c r="DC40" s="139"/>
      <c r="DD40" s="140"/>
      <c r="DE40" s="140"/>
      <c r="DF40" s="140"/>
      <c r="DG40" s="140"/>
      <c r="DH40" s="140"/>
      <c r="DI40" s="139"/>
      <c r="DJ40" s="139"/>
      <c r="DK40" s="141" t="str">
        <f t="shared" si="36"/>
        <v/>
      </c>
      <c r="DL40" s="140"/>
      <c r="DM40" s="140"/>
      <c r="DN40" s="140"/>
      <c r="DO40" s="140"/>
      <c r="DP40" s="140"/>
      <c r="DQ40" s="139"/>
      <c r="DR40" s="139"/>
      <c r="DS40" s="141" t="str">
        <f t="shared" si="37"/>
        <v/>
      </c>
      <c r="DT40" s="140"/>
      <c r="DU40" s="140"/>
      <c r="DV40" s="140"/>
      <c r="DW40" s="140"/>
      <c r="DX40" s="140"/>
      <c r="DY40" s="139"/>
      <c r="DZ40" s="139"/>
      <c r="EA40" s="141" t="str">
        <f t="shared" si="38"/>
        <v/>
      </c>
      <c r="EB40" s="140"/>
      <c r="EC40" s="140"/>
      <c r="ED40" s="140"/>
      <c r="EE40" s="140"/>
      <c r="EF40" s="140"/>
      <c r="EG40" s="139"/>
      <c r="EH40" s="139"/>
      <c r="EI40" s="141" t="str">
        <f t="shared" si="39"/>
        <v/>
      </c>
      <c r="EJ40" s="140"/>
      <c r="EK40" s="140"/>
      <c r="EL40" s="140"/>
      <c r="EM40" s="140"/>
      <c r="EN40" s="140"/>
      <c r="EO40" s="139"/>
      <c r="EP40" s="139"/>
      <c r="EQ40" s="141" t="str">
        <f t="shared" si="40"/>
        <v/>
      </c>
      <c r="ER40" s="140"/>
      <c r="ES40" s="143"/>
      <c r="ET40" s="140"/>
      <c r="EU40" s="140"/>
      <c r="EV40" s="140"/>
      <c r="EW40" s="139"/>
      <c r="EX40" s="144"/>
      <c r="EY40" s="141" t="str">
        <f t="shared" si="41"/>
        <v/>
      </c>
      <c r="EZ40" s="143"/>
      <c r="FA40" s="143"/>
      <c r="FB40" s="143"/>
      <c r="FC40" s="143"/>
      <c r="FD40" s="143"/>
      <c r="FE40" s="144"/>
      <c r="FF40" s="144"/>
      <c r="FG40" s="141" t="str">
        <f t="shared" si="42"/>
        <v/>
      </c>
      <c r="FH40" s="143"/>
      <c r="FI40" s="143"/>
      <c r="FJ40" s="143"/>
      <c r="FK40" s="143"/>
      <c r="FL40" s="143"/>
      <c r="FM40" s="144"/>
      <c r="FN40" s="144"/>
      <c r="FO40" s="141" t="str">
        <f t="shared" si="43"/>
        <v/>
      </c>
      <c r="FP40" s="143"/>
      <c r="FQ40" s="143"/>
      <c r="FR40" s="143"/>
      <c r="FS40" s="143"/>
      <c r="FT40" s="143"/>
      <c r="FU40" s="144"/>
      <c r="FV40" s="144"/>
      <c r="FW40" s="141" t="str">
        <f t="shared" si="44"/>
        <v/>
      </c>
      <c r="FX40" s="143"/>
      <c r="FY40" s="143"/>
      <c r="FZ40" s="143"/>
      <c r="GA40" s="143"/>
      <c r="GB40" s="143"/>
      <c r="GC40" s="144"/>
      <c r="GD40" s="144"/>
      <c r="GE40" s="141" t="str">
        <f t="shared" si="45"/>
        <v/>
      </c>
      <c r="GF40" s="143"/>
      <c r="GG40" s="143"/>
      <c r="GH40" s="143"/>
      <c r="GI40" s="143"/>
      <c r="GJ40" s="143"/>
      <c r="GK40" s="144"/>
      <c r="GL40" s="144"/>
      <c r="GM40" s="141" t="str">
        <f t="shared" si="46"/>
        <v/>
      </c>
      <c r="GN40" s="143"/>
      <c r="GO40" s="143"/>
      <c r="GP40" s="143"/>
      <c r="GQ40" s="143"/>
      <c r="GR40" s="143"/>
      <c r="GS40" s="144"/>
      <c r="GT40" s="144"/>
      <c r="GU40" s="145"/>
    </row>
    <row r="41" outlineLevel="1">
      <c r="A41" s="112" t="b">
        <v>0</v>
      </c>
      <c r="B41" s="21" t="s">
        <v>103</v>
      </c>
      <c r="C41" s="53" t="s">
        <v>104</v>
      </c>
      <c r="D41" s="94">
        <v>262668.0</v>
      </c>
      <c r="E41" s="54"/>
      <c r="F41" s="21" t="s">
        <v>61</v>
      </c>
      <c r="G41" s="21" t="s">
        <v>62</v>
      </c>
      <c r="H41" s="21" t="s">
        <v>105</v>
      </c>
      <c r="I41" s="70"/>
      <c r="J41" s="57">
        <v>875.0</v>
      </c>
      <c r="K41" s="115">
        <v>0.0</v>
      </c>
      <c r="L41" s="56">
        <v>1185.0</v>
      </c>
      <c r="M41" s="56">
        <v>1185.0</v>
      </c>
      <c r="N41" s="57">
        <v>0.0</v>
      </c>
      <c r="O41" s="65"/>
      <c r="P41" s="65"/>
      <c r="Q41" s="39">
        <f t="shared" si="24"/>
        <v>1185</v>
      </c>
      <c r="R41" s="57">
        <v>875.0</v>
      </c>
      <c r="S41" s="115">
        <v>0.0</v>
      </c>
      <c r="T41" s="56">
        <v>1185.0</v>
      </c>
      <c r="U41" s="56">
        <v>1185.0</v>
      </c>
      <c r="V41" s="57">
        <v>0.0</v>
      </c>
      <c r="W41" s="65"/>
      <c r="X41" s="65"/>
      <c r="Y41" s="39">
        <f t="shared" si="25"/>
        <v>1185</v>
      </c>
      <c r="Z41" s="57">
        <v>875.0</v>
      </c>
      <c r="AA41" s="115">
        <v>0.0</v>
      </c>
      <c r="AB41" s="56">
        <v>1185.0</v>
      </c>
      <c r="AC41" s="56">
        <v>1185.0</v>
      </c>
      <c r="AD41" s="57">
        <v>0.0</v>
      </c>
      <c r="AE41" s="65"/>
      <c r="AF41" s="65"/>
      <c r="AG41" s="39">
        <f t="shared" si="26"/>
        <v>1185</v>
      </c>
      <c r="AH41" s="57">
        <v>875.0</v>
      </c>
      <c r="AI41" s="115">
        <v>0.0</v>
      </c>
      <c r="AJ41" s="56">
        <v>1185.0</v>
      </c>
      <c r="AK41" s="56">
        <v>1185.0</v>
      </c>
      <c r="AL41" s="57">
        <v>0.0</v>
      </c>
      <c r="AM41" s="65"/>
      <c r="AN41" s="65"/>
      <c r="AO41" s="39">
        <f t="shared" si="27"/>
        <v>1185</v>
      </c>
      <c r="AP41" s="57">
        <v>875.0</v>
      </c>
      <c r="AQ41" s="115">
        <v>0.0</v>
      </c>
      <c r="AR41" s="56">
        <v>1185.0</v>
      </c>
      <c r="AS41" s="56">
        <v>1185.0</v>
      </c>
      <c r="AT41" s="57">
        <v>0.0</v>
      </c>
      <c r="AU41" s="65"/>
      <c r="AV41" s="65"/>
      <c r="AW41" s="39">
        <f t="shared" si="28"/>
        <v>1185</v>
      </c>
      <c r="AX41" s="57">
        <v>875.0</v>
      </c>
      <c r="AY41" s="115">
        <v>0.0</v>
      </c>
      <c r="AZ41" s="56">
        <v>1185.0</v>
      </c>
      <c r="BA41" s="56">
        <v>1185.0</v>
      </c>
      <c r="BB41" s="57">
        <v>0.0</v>
      </c>
      <c r="BC41" s="65"/>
      <c r="BD41" s="65"/>
      <c r="BE41" s="39">
        <f t="shared" si="29"/>
        <v>1185</v>
      </c>
      <c r="BF41" s="57">
        <v>875.0</v>
      </c>
      <c r="BG41" s="115">
        <v>0.0</v>
      </c>
      <c r="BH41" s="57">
        <v>1220.0</v>
      </c>
      <c r="BI41" s="56">
        <v>1220.0</v>
      </c>
      <c r="BJ41" s="57">
        <v>0.0</v>
      </c>
      <c r="BK41" s="65"/>
      <c r="BL41" s="65"/>
      <c r="BM41" s="39">
        <f t="shared" si="30"/>
        <v>1220</v>
      </c>
      <c r="BN41" s="57">
        <v>875.0</v>
      </c>
      <c r="BO41" s="115">
        <v>0.0</v>
      </c>
      <c r="BP41" s="57">
        <v>1220.0</v>
      </c>
      <c r="BQ41" s="56">
        <v>1220.0</v>
      </c>
      <c r="BR41" s="57">
        <v>0.0</v>
      </c>
      <c r="BS41" s="65"/>
      <c r="BT41" s="65"/>
      <c r="BU41" s="39">
        <f t="shared" si="31"/>
        <v>1220</v>
      </c>
      <c r="BV41" s="57">
        <v>875.0</v>
      </c>
      <c r="BW41" s="115">
        <v>0.0</v>
      </c>
      <c r="BX41" s="57">
        <v>1220.0</v>
      </c>
      <c r="BY41" s="56">
        <v>1220.0</v>
      </c>
      <c r="BZ41" s="57">
        <v>0.0</v>
      </c>
      <c r="CA41" s="65"/>
      <c r="CB41" s="65"/>
      <c r="CC41" s="39">
        <f t="shared" si="32"/>
        <v>1220</v>
      </c>
      <c r="CD41" s="57">
        <v>875.0</v>
      </c>
      <c r="CE41" s="115">
        <v>0.0</v>
      </c>
      <c r="CF41" s="57">
        <v>1220.0</v>
      </c>
      <c r="CG41" s="56">
        <v>1220.0</v>
      </c>
      <c r="CH41" s="57">
        <v>0.0</v>
      </c>
      <c r="CI41" s="65"/>
      <c r="CJ41" s="65"/>
      <c r="CK41" s="39">
        <f t="shared" si="33"/>
        <v>1220</v>
      </c>
      <c r="CL41" s="57">
        <v>875.0</v>
      </c>
      <c r="CM41" s="146">
        <v>875.0</v>
      </c>
      <c r="CN41" s="57">
        <v>1220.0</v>
      </c>
      <c r="CO41" s="56">
        <v>0.0</v>
      </c>
      <c r="CP41" s="57">
        <v>0.0</v>
      </c>
      <c r="CQ41" s="65"/>
      <c r="CR41" s="65"/>
      <c r="CS41" s="39">
        <f t="shared" si="34"/>
        <v>-875</v>
      </c>
      <c r="CT41" s="57">
        <v>0.0</v>
      </c>
      <c r="CU41" s="147">
        <v>0.0</v>
      </c>
      <c r="CV41" s="57">
        <v>1220.0</v>
      </c>
      <c r="CW41" s="56">
        <v>1220.0</v>
      </c>
      <c r="CX41" s="57">
        <v>0.0</v>
      </c>
      <c r="CY41" s="65"/>
      <c r="CZ41" s="65"/>
      <c r="DA41" s="39">
        <f t="shared" si="35"/>
        <v>1220</v>
      </c>
      <c r="DB41" s="121"/>
      <c r="DC41" s="57">
        <v>0.0</v>
      </c>
      <c r="DD41" s="115">
        <v>0.0</v>
      </c>
      <c r="DE41" s="57">
        <v>1220.0</v>
      </c>
      <c r="DF41" s="56">
        <v>1220.0</v>
      </c>
      <c r="DG41" s="57">
        <v>0.0</v>
      </c>
      <c r="DH41" s="57"/>
      <c r="DI41" s="65"/>
      <c r="DJ41" s="65"/>
      <c r="DK41" s="39">
        <f t="shared" si="36"/>
        <v>1220</v>
      </c>
      <c r="DL41" s="57">
        <v>0.0</v>
      </c>
      <c r="DM41" s="56"/>
      <c r="DN41" s="57">
        <v>1220.0</v>
      </c>
      <c r="DO41" s="56">
        <v>1220.0</v>
      </c>
      <c r="DP41" s="65"/>
      <c r="DQ41" s="65"/>
      <c r="DR41" s="65"/>
      <c r="DS41" s="39">
        <f t="shared" si="37"/>
        <v>1220</v>
      </c>
      <c r="DT41" s="57">
        <v>0.0</v>
      </c>
      <c r="DU41" s="56"/>
      <c r="DV41" s="57">
        <v>1220.0</v>
      </c>
      <c r="DW41" s="148">
        <v>1220.0</v>
      </c>
      <c r="DX41" s="65"/>
      <c r="DY41" s="65"/>
      <c r="DZ41" s="65"/>
      <c r="EA41" s="39">
        <f t="shared" si="38"/>
        <v>1220</v>
      </c>
      <c r="EB41" s="57">
        <v>0.0</v>
      </c>
      <c r="EC41" s="56"/>
      <c r="ED41" s="57">
        <v>1220.0</v>
      </c>
      <c r="EE41" s="56">
        <v>1220.0</v>
      </c>
      <c r="EF41" s="65"/>
      <c r="EG41" s="65"/>
      <c r="EH41" s="65"/>
      <c r="EI41" s="39">
        <f t="shared" si="39"/>
        <v>1220</v>
      </c>
      <c r="EJ41" s="57">
        <v>0.0</v>
      </c>
      <c r="EK41" s="56"/>
      <c r="EL41" s="57">
        <v>1220.0</v>
      </c>
      <c r="EM41" s="56">
        <v>1220.0</v>
      </c>
      <c r="EN41" s="65"/>
      <c r="EO41" s="65"/>
      <c r="EP41" s="65"/>
      <c r="EQ41" s="39">
        <f t="shared" si="40"/>
        <v>1220</v>
      </c>
      <c r="ER41" s="65"/>
      <c r="ES41" s="134"/>
      <c r="ET41" s="65"/>
      <c r="EU41" s="69"/>
      <c r="EV41" s="65"/>
      <c r="EW41" s="65"/>
      <c r="EX41" s="119"/>
      <c r="EY41" s="39" t="str">
        <f t="shared" si="41"/>
        <v/>
      </c>
      <c r="EZ41" s="119"/>
      <c r="FA41" s="134"/>
      <c r="FB41" s="119"/>
      <c r="FC41" s="134"/>
      <c r="FD41" s="119"/>
      <c r="FE41" s="119"/>
      <c r="FF41" s="119"/>
      <c r="FG41" s="39" t="str">
        <f t="shared" si="42"/>
        <v/>
      </c>
      <c r="FH41" s="119"/>
      <c r="FI41" s="134"/>
      <c r="FJ41" s="119"/>
      <c r="FK41" s="134"/>
      <c r="FL41" s="119"/>
      <c r="FM41" s="119"/>
      <c r="FN41" s="119"/>
      <c r="FO41" s="39" t="str">
        <f t="shared" si="43"/>
        <v/>
      </c>
      <c r="FP41" s="119"/>
      <c r="FQ41" s="134"/>
      <c r="FR41" s="119"/>
      <c r="FS41" s="134"/>
      <c r="FT41" s="119"/>
      <c r="FU41" s="119"/>
      <c r="FV41" s="119"/>
      <c r="FW41" s="39" t="str">
        <f t="shared" si="44"/>
        <v/>
      </c>
      <c r="FX41" s="119"/>
      <c r="FY41" s="134"/>
      <c r="FZ41" s="119"/>
      <c r="GA41" s="134"/>
      <c r="GB41" s="119"/>
      <c r="GC41" s="119"/>
      <c r="GD41" s="119"/>
      <c r="GE41" s="39" t="str">
        <f t="shared" si="45"/>
        <v/>
      </c>
      <c r="GF41" s="119"/>
      <c r="GG41" s="134"/>
      <c r="GH41" s="119"/>
      <c r="GI41" s="134"/>
      <c r="GJ41" s="119"/>
      <c r="GK41" s="119"/>
      <c r="GL41" s="119"/>
      <c r="GM41" s="39" t="str">
        <f t="shared" si="46"/>
        <v/>
      </c>
      <c r="GN41" s="119"/>
      <c r="GO41" s="119"/>
      <c r="GP41" s="119"/>
      <c r="GQ41" s="119"/>
      <c r="GR41" s="119"/>
      <c r="GS41" s="119"/>
      <c r="GT41" s="119"/>
      <c r="GU41" s="120"/>
    </row>
    <row r="42" outlineLevel="1">
      <c r="A42" s="112" t="b">
        <v>0</v>
      </c>
      <c r="B42" s="21" t="s">
        <v>130</v>
      </c>
      <c r="C42" s="53" t="s">
        <v>104</v>
      </c>
      <c r="D42" s="94">
        <v>268157.0</v>
      </c>
      <c r="E42" s="54"/>
      <c r="F42" s="21" t="s">
        <v>70</v>
      </c>
      <c r="G42" s="21" t="s">
        <v>62</v>
      </c>
      <c r="H42" s="21" t="s">
        <v>105</v>
      </c>
      <c r="I42" s="70"/>
      <c r="J42" s="57"/>
      <c r="K42" s="56"/>
      <c r="L42" s="57"/>
      <c r="M42" s="56"/>
      <c r="N42" s="65"/>
      <c r="O42" s="65"/>
      <c r="P42" s="65"/>
      <c r="Q42" s="39" t="str">
        <f t="shared" si="24"/>
        <v/>
      </c>
      <c r="R42" s="57"/>
      <c r="S42" s="56"/>
      <c r="T42" s="57"/>
      <c r="U42" s="56"/>
      <c r="V42" s="65"/>
      <c r="W42" s="65"/>
      <c r="X42" s="65"/>
      <c r="Y42" s="39" t="str">
        <f t="shared" si="25"/>
        <v/>
      </c>
      <c r="Z42" s="57"/>
      <c r="AA42" s="56"/>
      <c r="AB42" s="57"/>
      <c r="AC42" s="56"/>
      <c r="AD42" s="65"/>
      <c r="AE42" s="65"/>
      <c r="AF42" s="65"/>
      <c r="AG42" s="39" t="str">
        <f t="shared" si="26"/>
        <v/>
      </c>
      <c r="AH42" s="57"/>
      <c r="AI42" s="56"/>
      <c r="AJ42" s="57"/>
      <c r="AK42" s="56"/>
      <c r="AL42" s="65"/>
      <c r="AM42" s="65"/>
      <c r="AN42" s="65"/>
      <c r="AO42" s="39" t="str">
        <f t="shared" si="27"/>
        <v/>
      </c>
      <c r="AP42" s="65"/>
      <c r="AQ42" s="69"/>
      <c r="AR42" s="65"/>
      <c r="AS42" s="69"/>
      <c r="AT42" s="65"/>
      <c r="AU42" s="65"/>
      <c r="AV42" s="65"/>
      <c r="AW42" s="39" t="str">
        <f t="shared" si="28"/>
        <v/>
      </c>
      <c r="AX42" s="65"/>
      <c r="AY42" s="69"/>
      <c r="AZ42" s="65"/>
      <c r="BA42" s="69"/>
      <c r="BB42" s="65"/>
      <c r="BC42" s="65"/>
      <c r="BD42" s="65"/>
      <c r="BE42" s="39" t="str">
        <f t="shared" si="29"/>
        <v/>
      </c>
      <c r="BF42" s="65"/>
      <c r="BG42" s="69"/>
      <c r="BH42" s="65"/>
      <c r="BI42" s="69"/>
      <c r="BJ42" s="65"/>
      <c r="BK42" s="65"/>
      <c r="BL42" s="65"/>
      <c r="BM42" s="39" t="str">
        <f t="shared" si="30"/>
        <v/>
      </c>
      <c r="BN42" s="57">
        <v>1300.0</v>
      </c>
      <c r="BO42" s="115">
        <v>0.0</v>
      </c>
      <c r="BP42" s="57">
        <v>641.76</v>
      </c>
      <c r="BQ42" s="56">
        <v>641.76</v>
      </c>
      <c r="BR42" s="57">
        <v>0.0</v>
      </c>
      <c r="BS42" s="65"/>
      <c r="BT42" s="65"/>
      <c r="BU42" s="39">
        <f t="shared" si="31"/>
        <v>641.76</v>
      </c>
      <c r="BV42" s="57">
        <v>1300.0</v>
      </c>
      <c r="BW42" s="115">
        <v>80.0</v>
      </c>
      <c r="BX42" s="57">
        <v>1220.0</v>
      </c>
      <c r="BY42" s="56">
        <v>1220.0</v>
      </c>
      <c r="BZ42" s="57">
        <v>0.0</v>
      </c>
      <c r="CA42" s="65"/>
      <c r="CB42" s="65"/>
      <c r="CC42" s="39">
        <f t="shared" si="32"/>
        <v>1140</v>
      </c>
      <c r="CD42" s="57">
        <v>1300.0</v>
      </c>
      <c r="CE42" s="115">
        <v>0.0</v>
      </c>
      <c r="CF42" s="57">
        <v>891.0</v>
      </c>
      <c r="CG42" s="57">
        <v>891.0</v>
      </c>
      <c r="CH42" s="57">
        <v>329.0</v>
      </c>
      <c r="CI42" s="65"/>
      <c r="CJ42" s="65"/>
      <c r="CK42" s="39">
        <f t="shared" si="33"/>
        <v>1220</v>
      </c>
      <c r="CL42" s="57">
        <v>1300.0</v>
      </c>
      <c r="CM42" s="115">
        <v>0.0</v>
      </c>
      <c r="CN42" s="57">
        <v>891.0</v>
      </c>
      <c r="CO42" s="57">
        <v>891.0</v>
      </c>
      <c r="CP42" s="57">
        <v>329.0</v>
      </c>
      <c r="CQ42" s="65"/>
      <c r="CR42" s="65"/>
      <c r="CS42" s="39">
        <f t="shared" si="34"/>
        <v>1220</v>
      </c>
      <c r="CT42" s="57">
        <v>1300.0</v>
      </c>
      <c r="CU42" s="115">
        <v>0.0</v>
      </c>
      <c r="CV42" s="57">
        <v>891.0</v>
      </c>
      <c r="CW42" s="57">
        <v>891.0</v>
      </c>
      <c r="CX42" s="57">
        <v>329.0</v>
      </c>
      <c r="CY42" s="65"/>
      <c r="CZ42" s="65"/>
      <c r="DA42" s="39">
        <f t="shared" si="35"/>
        <v>1220</v>
      </c>
      <c r="DB42" s="118"/>
      <c r="DC42" s="57">
        <v>1300.0</v>
      </c>
      <c r="DD42" s="115">
        <v>0.0</v>
      </c>
      <c r="DE42" s="57">
        <v>883.0</v>
      </c>
      <c r="DF42" s="56">
        <v>883.0</v>
      </c>
      <c r="DG42" s="57">
        <v>337.0</v>
      </c>
      <c r="DH42" s="57"/>
      <c r="DI42" s="65"/>
      <c r="DJ42" s="65"/>
      <c r="DK42" s="39">
        <f t="shared" si="36"/>
        <v>1220</v>
      </c>
      <c r="DL42" s="57">
        <v>1300.0</v>
      </c>
      <c r="DM42" s="115">
        <v>0.0</v>
      </c>
      <c r="DN42" s="57">
        <v>883.0</v>
      </c>
      <c r="DO42" s="56">
        <v>883.0</v>
      </c>
      <c r="DP42" s="57">
        <v>337.0</v>
      </c>
      <c r="DQ42" s="65"/>
      <c r="DR42" s="65"/>
      <c r="DS42" s="39">
        <f t="shared" si="37"/>
        <v>1220</v>
      </c>
      <c r="DT42" s="57">
        <v>1300.0</v>
      </c>
      <c r="DU42" s="115">
        <v>417.0</v>
      </c>
      <c r="DV42" s="57">
        <v>883.0</v>
      </c>
      <c r="DW42" s="56">
        <v>883.0</v>
      </c>
      <c r="DX42" s="57">
        <v>337.0</v>
      </c>
      <c r="DY42" s="65"/>
      <c r="DZ42" s="65"/>
      <c r="EA42" s="39">
        <f t="shared" si="38"/>
        <v>803</v>
      </c>
      <c r="EB42" s="57">
        <v>1300.0</v>
      </c>
      <c r="EC42" s="115">
        <v>1300.0</v>
      </c>
      <c r="ED42" s="57">
        <v>883.0</v>
      </c>
      <c r="EE42" s="133">
        <f>(883)-883</f>
        <v>0</v>
      </c>
      <c r="EF42" s="57">
        <v>0.0</v>
      </c>
      <c r="EG42" s="65"/>
      <c r="EH42" s="65"/>
      <c r="EI42" s="39">
        <f t="shared" si="39"/>
        <v>-1300</v>
      </c>
      <c r="EJ42" s="65"/>
      <c r="EK42" s="69"/>
      <c r="EL42" s="65"/>
      <c r="EM42" s="69"/>
      <c r="EN42" s="65"/>
      <c r="EO42" s="65"/>
      <c r="EP42" s="65"/>
      <c r="EQ42" s="39" t="str">
        <f t="shared" si="40"/>
        <v/>
      </c>
      <c r="ER42" s="65"/>
      <c r="ES42" s="134"/>
      <c r="ET42" s="65"/>
      <c r="EU42" s="69"/>
      <c r="EV42" s="65"/>
      <c r="EW42" s="65"/>
      <c r="EX42" s="119"/>
      <c r="EY42" s="39" t="str">
        <f t="shared" si="41"/>
        <v/>
      </c>
      <c r="EZ42" s="119"/>
      <c r="FA42" s="134"/>
      <c r="FB42" s="119"/>
      <c r="FC42" s="134"/>
      <c r="FD42" s="119"/>
      <c r="FE42" s="119"/>
      <c r="FF42" s="119"/>
      <c r="FG42" s="39" t="str">
        <f t="shared" si="42"/>
        <v/>
      </c>
      <c r="FH42" s="119"/>
      <c r="FI42" s="134"/>
      <c r="FJ42" s="119"/>
      <c r="FK42" s="134"/>
      <c r="FL42" s="119"/>
      <c r="FM42" s="119"/>
      <c r="FN42" s="119"/>
      <c r="FO42" s="39" t="str">
        <f t="shared" si="43"/>
        <v/>
      </c>
      <c r="FP42" s="119"/>
      <c r="FQ42" s="134"/>
      <c r="FR42" s="119"/>
      <c r="FS42" s="134"/>
      <c r="FT42" s="119"/>
      <c r="FU42" s="119"/>
      <c r="FV42" s="119"/>
      <c r="FW42" s="39" t="str">
        <f t="shared" si="44"/>
        <v/>
      </c>
      <c r="FX42" s="119"/>
      <c r="FY42" s="134"/>
      <c r="FZ42" s="119"/>
      <c r="GA42" s="134"/>
      <c r="GB42" s="119"/>
      <c r="GC42" s="119"/>
      <c r="GD42" s="119"/>
      <c r="GE42" s="39" t="str">
        <f t="shared" si="45"/>
        <v/>
      </c>
      <c r="GF42" s="119"/>
      <c r="GG42" s="134"/>
      <c r="GH42" s="119"/>
      <c r="GI42" s="134"/>
      <c r="GJ42" s="119"/>
      <c r="GK42" s="119"/>
      <c r="GL42" s="119"/>
      <c r="GM42" s="39" t="str">
        <f t="shared" si="46"/>
        <v/>
      </c>
      <c r="GN42" s="119"/>
      <c r="GO42" s="119"/>
      <c r="GP42" s="119"/>
      <c r="GQ42" s="119"/>
      <c r="GR42" s="119"/>
      <c r="GS42" s="119"/>
      <c r="GT42" s="119"/>
      <c r="GU42" s="120"/>
    </row>
    <row r="43" outlineLevel="1">
      <c r="A43" s="112" t="b">
        <v>0</v>
      </c>
      <c r="B43" s="21" t="s">
        <v>107</v>
      </c>
      <c r="C43" s="53" t="s">
        <v>104</v>
      </c>
      <c r="D43" s="21">
        <v>268094.0</v>
      </c>
      <c r="E43" s="54"/>
      <c r="F43" s="21" t="s">
        <v>85</v>
      </c>
      <c r="G43" s="21" t="s">
        <v>57</v>
      </c>
      <c r="H43" s="21" t="s">
        <v>108</v>
      </c>
      <c r="I43" s="70"/>
      <c r="J43" s="57"/>
      <c r="K43" s="56"/>
      <c r="L43" s="57"/>
      <c r="M43" s="56"/>
      <c r="N43" s="65"/>
      <c r="O43" s="65"/>
      <c r="P43" s="65"/>
      <c r="Q43" s="39" t="str">
        <f t="shared" si="24"/>
        <v/>
      </c>
      <c r="R43" s="57"/>
      <c r="S43" s="56"/>
      <c r="T43" s="57"/>
      <c r="U43" s="56"/>
      <c r="V43" s="65"/>
      <c r="W43" s="65"/>
      <c r="X43" s="65"/>
      <c r="Y43" s="39" t="str">
        <f t="shared" si="25"/>
        <v/>
      </c>
      <c r="Z43" s="57"/>
      <c r="AA43" s="56"/>
      <c r="AB43" s="57"/>
      <c r="AC43" s="56"/>
      <c r="AD43" s="65"/>
      <c r="AE43" s="65"/>
      <c r="AF43" s="65"/>
      <c r="AG43" s="39" t="str">
        <f t="shared" si="26"/>
        <v/>
      </c>
      <c r="AH43" s="57"/>
      <c r="AI43" s="56"/>
      <c r="AJ43" s="57"/>
      <c r="AK43" s="56"/>
      <c r="AL43" s="65"/>
      <c r="AM43" s="65"/>
      <c r="AN43" s="65"/>
      <c r="AO43" s="39" t="str">
        <f t="shared" si="27"/>
        <v/>
      </c>
      <c r="AP43" s="65"/>
      <c r="AQ43" s="69"/>
      <c r="AR43" s="65"/>
      <c r="AS43" s="69"/>
      <c r="AT43" s="65"/>
      <c r="AU43" s="65"/>
      <c r="AV43" s="65"/>
      <c r="AW43" s="39" t="str">
        <f t="shared" si="28"/>
        <v/>
      </c>
      <c r="AX43" s="65"/>
      <c r="AY43" s="69"/>
      <c r="AZ43" s="65"/>
      <c r="BA43" s="69"/>
      <c r="BB43" s="65"/>
      <c r="BC43" s="65"/>
      <c r="BD43" s="65"/>
      <c r="BE43" s="39" t="str">
        <f t="shared" si="29"/>
        <v/>
      </c>
      <c r="BF43" s="65"/>
      <c r="BG43" s="69"/>
      <c r="BH43" s="65"/>
      <c r="BI43" s="69"/>
      <c r="BJ43" s="65"/>
      <c r="BK43" s="65"/>
      <c r="BL43" s="65"/>
      <c r="BM43" s="39" t="str">
        <f t="shared" si="30"/>
        <v/>
      </c>
      <c r="BN43" s="65"/>
      <c r="BO43" s="69"/>
      <c r="BP43" s="65"/>
      <c r="BQ43" s="69"/>
      <c r="BR43" s="65"/>
      <c r="BS43" s="65"/>
      <c r="BT43" s="65"/>
      <c r="BU43" s="39" t="str">
        <f t="shared" si="31"/>
        <v/>
      </c>
      <c r="BV43" s="57">
        <v>1175.0</v>
      </c>
      <c r="BW43" s="115">
        <v>0.0</v>
      </c>
      <c r="BX43" s="56">
        <v>0.0</v>
      </c>
      <c r="BY43" s="56">
        <v>0.0</v>
      </c>
      <c r="BZ43" s="56">
        <v>0.0</v>
      </c>
      <c r="CA43" s="65"/>
      <c r="CB43" s="65"/>
      <c r="CC43" s="39">
        <f t="shared" si="32"/>
        <v>0</v>
      </c>
      <c r="CD43" s="57">
        <v>1175.0</v>
      </c>
      <c r="CE43" s="115">
        <v>0.0</v>
      </c>
      <c r="CF43" s="57">
        <v>1220.0</v>
      </c>
      <c r="CG43" s="56">
        <v>1220.0</v>
      </c>
      <c r="CH43" s="57">
        <v>0.0</v>
      </c>
      <c r="CI43" s="65"/>
      <c r="CJ43" s="65"/>
      <c r="CK43" s="39">
        <f t="shared" si="33"/>
        <v>1220</v>
      </c>
      <c r="CL43" s="57">
        <v>1175.0</v>
      </c>
      <c r="CM43" s="115">
        <v>0.0</v>
      </c>
      <c r="CN43" s="57">
        <v>1220.0</v>
      </c>
      <c r="CO43" s="56">
        <v>1220.0</v>
      </c>
      <c r="CP43" s="57">
        <v>0.0</v>
      </c>
      <c r="CQ43" s="65"/>
      <c r="CR43" s="65"/>
      <c r="CS43" s="39">
        <f t="shared" si="34"/>
        <v>1220</v>
      </c>
      <c r="CT43" s="57">
        <v>1175.0</v>
      </c>
      <c r="CU43" s="115">
        <v>0.0</v>
      </c>
      <c r="CV43" s="57">
        <v>1220.0</v>
      </c>
      <c r="CW43" s="56">
        <v>1220.0</v>
      </c>
      <c r="CX43" s="57">
        <v>0.0</v>
      </c>
      <c r="CY43" s="65"/>
      <c r="CZ43" s="65"/>
      <c r="DA43" s="39">
        <f t="shared" si="35"/>
        <v>1220</v>
      </c>
      <c r="DB43" s="121"/>
      <c r="DC43" s="57">
        <v>1175.0</v>
      </c>
      <c r="DD43" s="115">
        <v>0.0</v>
      </c>
      <c r="DE43" s="57">
        <v>1220.0</v>
      </c>
      <c r="DF43" s="56">
        <v>1220.0</v>
      </c>
      <c r="DG43" s="57">
        <v>0.0</v>
      </c>
      <c r="DH43" s="57"/>
      <c r="DI43" s="65"/>
      <c r="DJ43" s="65"/>
      <c r="DK43" s="39">
        <f t="shared" si="36"/>
        <v>1220</v>
      </c>
      <c r="DL43" s="57">
        <v>1175.0</v>
      </c>
      <c r="DM43" s="115">
        <v>0.0</v>
      </c>
      <c r="DN43" s="57">
        <v>1220.0</v>
      </c>
      <c r="DO43" s="56">
        <v>1220.0</v>
      </c>
      <c r="DP43" s="57">
        <v>0.0</v>
      </c>
      <c r="DQ43" s="65"/>
      <c r="DR43" s="65"/>
      <c r="DS43" s="39">
        <f t="shared" si="37"/>
        <v>1220</v>
      </c>
      <c r="DT43" s="57">
        <v>1175.0</v>
      </c>
      <c r="DU43" s="115">
        <v>0.0</v>
      </c>
      <c r="DV43" s="57">
        <v>858.0</v>
      </c>
      <c r="DW43" s="56">
        <v>858.0</v>
      </c>
      <c r="DX43" s="57">
        <v>362.0</v>
      </c>
      <c r="DY43" s="65"/>
      <c r="DZ43" s="65"/>
      <c r="EA43" s="39">
        <f t="shared" si="38"/>
        <v>1220</v>
      </c>
      <c r="EB43" s="57">
        <v>0.0</v>
      </c>
      <c r="EC43" s="115">
        <v>0.0</v>
      </c>
      <c r="ED43" s="57">
        <v>858.0</v>
      </c>
      <c r="EE43" s="56">
        <v>858.0</v>
      </c>
      <c r="EF43" s="57">
        <v>362.0</v>
      </c>
      <c r="EG43" s="65"/>
      <c r="EH43" s="65"/>
      <c r="EI43" s="39">
        <f t="shared" si="39"/>
        <v>1220</v>
      </c>
      <c r="EJ43" s="65"/>
      <c r="EK43" s="69"/>
      <c r="EL43" s="65"/>
      <c r="EM43" s="69"/>
      <c r="EN43" s="65"/>
      <c r="EO43" s="65"/>
      <c r="EP43" s="65"/>
      <c r="EQ43" s="39" t="str">
        <f t="shared" si="40"/>
        <v/>
      </c>
      <c r="ER43" s="65"/>
      <c r="ES43" s="134"/>
      <c r="ET43" s="65"/>
      <c r="EU43" s="69"/>
      <c r="EV43" s="65"/>
      <c r="EW43" s="65"/>
      <c r="EX43" s="119"/>
      <c r="EY43" s="39" t="str">
        <f t="shared" si="41"/>
        <v/>
      </c>
      <c r="EZ43" s="119"/>
      <c r="FA43" s="134"/>
      <c r="FB43" s="119"/>
      <c r="FC43" s="134"/>
      <c r="FD43" s="119"/>
      <c r="FE43" s="119"/>
      <c r="FF43" s="119"/>
      <c r="FG43" s="39" t="str">
        <f t="shared" si="42"/>
        <v/>
      </c>
      <c r="FH43" s="119"/>
      <c r="FI43" s="134"/>
      <c r="FJ43" s="119"/>
      <c r="FK43" s="134"/>
      <c r="FL43" s="119"/>
      <c r="FM43" s="119"/>
      <c r="FN43" s="119"/>
      <c r="FO43" s="39" t="str">
        <f t="shared" si="43"/>
        <v/>
      </c>
      <c r="FP43" s="119"/>
      <c r="FQ43" s="134"/>
      <c r="FR43" s="119"/>
      <c r="FS43" s="134"/>
      <c r="FT43" s="119"/>
      <c r="FU43" s="119"/>
      <c r="FV43" s="119"/>
      <c r="FW43" s="39" t="str">
        <f t="shared" si="44"/>
        <v/>
      </c>
      <c r="FX43" s="119"/>
      <c r="FY43" s="134"/>
      <c r="FZ43" s="119"/>
      <c r="GA43" s="134"/>
      <c r="GB43" s="119"/>
      <c r="GC43" s="119"/>
      <c r="GD43" s="119"/>
      <c r="GE43" s="39" t="str">
        <f t="shared" si="45"/>
        <v/>
      </c>
      <c r="GF43" s="119"/>
      <c r="GG43" s="134"/>
      <c r="GH43" s="119"/>
      <c r="GI43" s="134"/>
      <c r="GJ43" s="119"/>
      <c r="GK43" s="119"/>
      <c r="GL43" s="119"/>
      <c r="GM43" s="39" t="str">
        <f t="shared" si="46"/>
        <v/>
      </c>
      <c r="GN43" s="119"/>
      <c r="GO43" s="119"/>
      <c r="GP43" s="119"/>
      <c r="GQ43" s="119"/>
      <c r="GR43" s="119"/>
      <c r="GS43" s="119"/>
      <c r="GT43" s="119"/>
      <c r="GU43" s="120"/>
    </row>
    <row r="44" outlineLevel="1">
      <c r="A44" s="112" t="b">
        <v>0</v>
      </c>
      <c r="B44" s="21" t="s">
        <v>109</v>
      </c>
      <c r="C44" s="53" t="s">
        <v>104</v>
      </c>
      <c r="D44" s="21">
        <v>268157.0</v>
      </c>
      <c r="E44" s="54"/>
      <c r="F44" s="21" t="s">
        <v>70</v>
      </c>
      <c r="G44" s="21" t="s">
        <v>62</v>
      </c>
      <c r="H44" s="21" t="s">
        <v>108</v>
      </c>
      <c r="I44" s="70"/>
      <c r="J44" s="57"/>
      <c r="K44" s="56"/>
      <c r="L44" s="57"/>
      <c r="M44" s="56"/>
      <c r="N44" s="65"/>
      <c r="O44" s="65"/>
      <c r="P44" s="65"/>
      <c r="Q44" s="39" t="str">
        <f t="shared" si="24"/>
        <v/>
      </c>
      <c r="R44" s="65"/>
      <c r="S44" s="69"/>
      <c r="T44" s="65"/>
      <c r="U44" s="69"/>
      <c r="V44" s="65"/>
      <c r="W44" s="65"/>
      <c r="X44" s="65"/>
      <c r="Y44" s="39" t="str">
        <f t="shared" si="25"/>
        <v/>
      </c>
      <c r="Z44" s="65"/>
      <c r="AA44" s="69"/>
      <c r="AB44" s="65"/>
      <c r="AC44" s="69"/>
      <c r="AD44" s="65"/>
      <c r="AE44" s="65"/>
      <c r="AF44" s="65"/>
      <c r="AG44" s="39" t="str">
        <f t="shared" si="26"/>
        <v/>
      </c>
      <c r="AH44" s="65"/>
      <c r="AI44" s="69"/>
      <c r="AJ44" s="65"/>
      <c r="AK44" s="69"/>
      <c r="AL44" s="65"/>
      <c r="AM44" s="65"/>
      <c r="AN44" s="65"/>
      <c r="AO44" s="39" t="str">
        <f t="shared" si="27"/>
        <v/>
      </c>
      <c r="AP44" s="65"/>
      <c r="AQ44" s="69"/>
      <c r="AR44" s="65"/>
      <c r="AS44" s="69"/>
      <c r="AT44" s="65"/>
      <c r="AU44" s="65"/>
      <c r="AV44" s="65"/>
      <c r="AW44" s="39" t="str">
        <f t="shared" si="28"/>
        <v/>
      </c>
      <c r="AX44" s="65"/>
      <c r="AY44" s="69"/>
      <c r="AZ44" s="65"/>
      <c r="BA44" s="69"/>
      <c r="BB44" s="65"/>
      <c r="BC44" s="65"/>
      <c r="BD44" s="65"/>
      <c r="BE44" s="39" t="str">
        <f t="shared" si="29"/>
        <v/>
      </c>
      <c r="BF44" s="65"/>
      <c r="BG44" s="69"/>
      <c r="BH44" s="65"/>
      <c r="BI44" s="69"/>
      <c r="BJ44" s="65"/>
      <c r="BK44" s="65"/>
      <c r="BL44" s="65"/>
      <c r="BM44" s="39" t="str">
        <f t="shared" si="30"/>
        <v/>
      </c>
      <c r="BN44" s="57">
        <v>1100.0</v>
      </c>
      <c r="BO44" s="115">
        <v>0.0</v>
      </c>
      <c r="BP44" s="57">
        <v>1220.0</v>
      </c>
      <c r="BQ44" s="56">
        <v>1220.0</v>
      </c>
      <c r="BR44" s="57">
        <v>0.0</v>
      </c>
      <c r="BS44" s="65"/>
      <c r="BT44" s="65"/>
      <c r="BU44" s="39">
        <f t="shared" si="31"/>
        <v>1220</v>
      </c>
      <c r="BV44" s="57">
        <v>1100.0</v>
      </c>
      <c r="BW44" s="115">
        <v>0.0</v>
      </c>
      <c r="BX44" s="57">
        <v>1220.0</v>
      </c>
      <c r="BY44" s="56">
        <v>1220.0</v>
      </c>
      <c r="BZ44" s="57">
        <v>0.0</v>
      </c>
      <c r="CA44" s="65"/>
      <c r="CB44" s="65"/>
      <c r="CC44" s="39">
        <f t="shared" si="32"/>
        <v>1220</v>
      </c>
      <c r="CD44" s="57">
        <v>1100.0</v>
      </c>
      <c r="CE44" s="115">
        <v>0.0</v>
      </c>
      <c r="CF44" s="57">
        <v>1220.0</v>
      </c>
      <c r="CG44" s="56">
        <v>1220.0</v>
      </c>
      <c r="CH44" s="57">
        <v>0.0</v>
      </c>
      <c r="CI44" s="65"/>
      <c r="CJ44" s="65"/>
      <c r="CK44" s="39">
        <f t="shared" si="33"/>
        <v>1220</v>
      </c>
      <c r="CL44" s="57">
        <v>1100.0</v>
      </c>
      <c r="CM44" s="115">
        <v>0.0</v>
      </c>
      <c r="CN44" s="57">
        <v>1220.0</v>
      </c>
      <c r="CO44" s="56">
        <v>1220.0</v>
      </c>
      <c r="CP44" s="57">
        <v>0.0</v>
      </c>
      <c r="CQ44" s="65"/>
      <c r="CR44" s="65"/>
      <c r="CS44" s="39">
        <f t="shared" si="34"/>
        <v>1220</v>
      </c>
      <c r="CT44" s="57">
        <v>1100.0</v>
      </c>
      <c r="CU44" s="115">
        <v>0.0</v>
      </c>
      <c r="CV44" s="57">
        <v>1220.0</v>
      </c>
      <c r="CW44" s="56">
        <v>1220.0</v>
      </c>
      <c r="CX44" s="57">
        <v>0.0</v>
      </c>
      <c r="CY44" s="65"/>
      <c r="CZ44" s="65"/>
      <c r="DA44" s="39">
        <f t="shared" si="35"/>
        <v>1220</v>
      </c>
      <c r="DB44" s="118"/>
      <c r="DC44" s="57">
        <v>1100.0</v>
      </c>
      <c r="DD44" s="115">
        <v>0.0</v>
      </c>
      <c r="DE44" s="57">
        <v>1220.0</v>
      </c>
      <c r="DF44" s="56">
        <v>1220.0</v>
      </c>
      <c r="DG44" s="57">
        <v>0.0</v>
      </c>
      <c r="DH44" s="57"/>
      <c r="DI44" s="65"/>
      <c r="DJ44" s="65"/>
      <c r="DK44" s="39">
        <f t="shared" si="36"/>
        <v>1220</v>
      </c>
      <c r="DL44" s="57"/>
      <c r="DM44" s="69"/>
      <c r="DN44" s="65"/>
      <c r="DO44" s="69"/>
      <c r="DP44" s="65"/>
      <c r="DQ44" s="65"/>
      <c r="DR44" s="65"/>
      <c r="DS44" s="39" t="str">
        <f t="shared" si="37"/>
        <v/>
      </c>
      <c r="DT44" s="57"/>
      <c r="DU44" s="69"/>
      <c r="DV44" s="65"/>
      <c r="DW44" s="69"/>
      <c r="DX44" s="65"/>
      <c r="DY44" s="65"/>
      <c r="DZ44" s="65"/>
      <c r="EA44" s="39" t="str">
        <f t="shared" si="38"/>
        <v/>
      </c>
      <c r="EB44" s="57"/>
      <c r="EC44" s="69"/>
      <c r="ED44" s="65"/>
      <c r="EE44" s="69"/>
      <c r="EF44" s="65"/>
      <c r="EG44" s="65"/>
      <c r="EH44" s="65"/>
      <c r="EI44" s="39" t="str">
        <f t="shared" si="39"/>
        <v/>
      </c>
      <c r="EJ44" s="65"/>
      <c r="EK44" s="69"/>
      <c r="EL44" s="65"/>
      <c r="EM44" s="69"/>
      <c r="EN44" s="65"/>
      <c r="EO44" s="65"/>
      <c r="EP44" s="65"/>
      <c r="EQ44" s="39" t="str">
        <f t="shared" si="40"/>
        <v/>
      </c>
      <c r="ER44" s="65"/>
      <c r="ES44" s="134"/>
      <c r="ET44" s="65"/>
      <c r="EU44" s="69"/>
      <c r="EV44" s="65"/>
      <c r="EW44" s="65"/>
      <c r="EX44" s="119"/>
      <c r="EY44" s="39" t="str">
        <f t="shared" si="41"/>
        <v/>
      </c>
      <c r="EZ44" s="119"/>
      <c r="FA44" s="134"/>
      <c r="FB44" s="119"/>
      <c r="FC44" s="134"/>
      <c r="FD44" s="119"/>
      <c r="FE44" s="119"/>
      <c r="FF44" s="119"/>
      <c r="FG44" s="39" t="str">
        <f t="shared" si="42"/>
        <v/>
      </c>
      <c r="FH44" s="119"/>
      <c r="FI44" s="134"/>
      <c r="FJ44" s="119"/>
      <c r="FK44" s="134"/>
      <c r="FL44" s="119"/>
      <c r="FM44" s="119"/>
      <c r="FN44" s="119"/>
      <c r="FO44" s="39" t="str">
        <f t="shared" si="43"/>
        <v/>
      </c>
      <c r="FP44" s="119"/>
      <c r="FQ44" s="134"/>
      <c r="FR44" s="119"/>
      <c r="FS44" s="134"/>
      <c r="FT44" s="119"/>
      <c r="FU44" s="119"/>
      <c r="FV44" s="119"/>
      <c r="FW44" s="39" t="str">
        <f t="shared" si="44"/>
        <v/>
      </c>
      <c r="FX44" s="119"/>
      <c r="FY44" s="134"/>
      <c r="FZ44" s="119"/>
      <c r="GA44" s="134"/>
      <c r="GB44" s="119"/>
      <c r="GC44" s="119"/>
      <c r="GD44" s="119"/>
      <c r="GE44" s="39" t="str">
        <f t="shared" si="45"/>
        <v/>
      </c>
      <c r="GF44" s="119"/>
      <c r="GG44" s="134"/>
      <c r="GH44" s="119"/>
      <c r="GI44" s="134"/>
      <c r="GJ44" s="119"/>
      <c r="GK44" s="119"/>
      <c r="GL44" s="119"/>
      <c r="GM44" s="39" t="str">
        <f t="shared" si="46"/>
        <v/>
      </c>
      <c r="GN44" s="119"/>
      <c r="GO44" s="119"/>
      <c r="GP44" s="119"/>
      <c r="GQ44" s="119"/>
      <c r="GR44" s="119"/>
      <c r="GS44" s="119"/>
      <c r="GT44" s="119"/>
      <c r="GU44" s="120"/>
    </row>
    <row r="45" outlineLevel="1">
      <c r="A45" s="112" t="b">
        <v>0</v>
      </c>
      <c r="B45" s="21" t="s">
        <v>110</v>
      </c>
      <c r="C45" s="53" t="s">
        <v>104</v>
      </c>
      <c r="D45" s="94">
        <v>261063.0</v>
      </c>
      <c r="E45" s="54"/>
      <c r="F45" s="21" t="s">
        <v>74</v>
      </c>
      <c r="G45" s="21" t="s">
        <v>75</v>
      </c>
      <c r="H45" s="21" t="s">
        <v>105</v>
      </c>
      <c r="I45" s="70"/>
      <c r="J45" s="57">
        <v>925.0</v>
      </c>
      <c r="K45" s="115">
        <v>670.0</v>
      </c>
      <c r="L45" s="57">
        <v>255.0</v>
      </c>
      <c r="M45" s="56">
        <v>255.0</v>
      </c>
      <c r="N45" s="57">
        <v>930.0</v>
      </c>
      <c r="O45" s="65"/>
      <c r="P45" s="65"/>
      <c r="Q45" s="39">
        <f t="shared" si="24"/>
        <v>515</v>
      </c>
      <c r="R45" s="57">
        <v>925.0</v>
      </c>
      <c r="S45" s="115">
        <v>670.0</v>
      </c>
      <c r="T45" s="57">
        <v>255.0</v>
      </c>
      <c r="U45" s="56">
        <v>255.0</v>
      </c>
      <c r="V45" s="57">
        <v>930.0</v>
      </c>
      <c r="W45" s="65"/>
      <c r="X45" s="65"/>
      <c r="Y45" s="39">
        <f t="shared" si="25"/>
        <v>515</v>
      </c>
      <c r="Z45" s="57">
        <v>0.0</v>
      </c>
      <c r="AA45" s="115">
        <v>0.0</v>
      </c>
      <c r="AB45" s="57">
        <v>255.0</v>
      </c>
      <c r="AC45" s="56">
        <v>255.0</v>
      </c>
      <c r="AD45" s="57">
        <v>930.0</v>
      </c>
      <c r="AE45" s="65"/>
      <c r="AF45" s="65"/>
      <c r="AG45" s="39">
        <f t="shared" si="26"/>
        <v>1185</v>
      </c>
      <c r="AH45" s="57"/>
      <c r="AI45" s="69"/>
      <c r="AJ45" s="65"/>
      <c r="AK45" s="133">
        <v>-255.0</v>
      </c>
      <c r="AL45" s="65"/>
      <c r="AM45" s="65"/>
      <c r="AN45" s="65"/>
      <c r="AO45" s="39">
        <f t="shared" si="27"/>
        <v>-255</v>
      </c>
      <c r="AP45" s="57"/>
      <c r="AQ45" s="69"/>
      <c r="AR45" s="65"/>
      <c r="AS45" s="69"/>
      <c r="AT45" s="65"/>
      <c r="AU45" s="65"/>
      <c r="AV45" s="65"/>
      <c r="AW45" s="39" t="str">
        <f t="shared" si="28"/>
        <v/>
      </c>
      <c r="AX45" s="57"/>
      <c r="AY45" s="69"/>
      <c r="AZ45" s="65"/>
      <c r="BA45" s="69"/>
      <c r="BB45" s="65"/>
      <c r="BC45" s="65"/>
      <c r="BD45" s="65"/>
      <c r="BE45" s="39" t="str">
        <f t="shared" si="29"/>
        <v/>
      </c>
      <c r="BF45" s="57"/>
      <c r="BG45" s="69"/>
      <c r="BH45" s="65"/>
      <c r="BI45" s="69"/>
      <c r="BJ45" s="65"/>
      <c r="BK45" s="65"/>
      <c r="BL45" s="65"/>
      <c r="BM45" s="39" t="str">
        <f t="shared" si="30"/>
        <v/>
      </c>
      <c r="BN45" s="57"/>
      <c r="BO45" s="69"/>
      <c r="BP45" s="65"/>
      <c r="BQ45" s="69"/>
      <c r="BR45" s="65"/>
      <c r="BS45" s="65"/>
      <c r="BT45" s="65"/>
      <c r="BU45" s="39" t="str">
        <f t="shared" si="31"/>
        <v/>
      </c>
      <c r="BV45" s="57"/>
      <c r="BW45" s="69"/>
      <c r="BX45" s="65"/>
      <c r="BY45" s="69"/>
      <c r="BZ45" s="65"/>
      <c r="CA45" s="65"/>
      <c r="CB45" s="65"/>
      <c r="CC45" s="39" t="str">
        <f t="shared" si="32"/>
        <v/>
      </c>
      <c r="CD45" s="65"/>
      <c r="CE45" s="69"/>
      <c r="CF45" s="65"/>
      <c r="CG45" s="69"/>
      <c r="CH45" s="65"/>
      <c r="CI45" s="65"/>
      <c r="CJ45" s="65"/>
      <c r="CK45" s="39" t="str">
        <f t="shared" si="33"/>
        <v/>
      </c>
      <c r="CL45" s="65"/>
      <c r="CM45" s="69"/>
      <c r="CN45" s="65"/>
      <c r="CO45" s="69"/>
      <c r="CP45" s="65"/>
      <c r="CQ45" s="65"/>
      <c r="CR45" s="65"/>
      <c r="CS45" s="39" t="str">
        <f t="shared" si="34"/>
        <v/>
      </c>
      <c r="CT45" s="65"/>
      <c r="CU45" s="65"/>
      <c r="CV45" s="65"/>
      <c r="CW45" s="65"/>
      <c r="CX45" s="65"/>
      <c r="CY45" s="65"/>
      <c r="CZ45" s="65"/>
      <c r="DA45" s="39" t="str">
        <f t="shared" si="35"/>
        <v/>
      </c>
      <c r="DB45" s="118"/>
      <c r="DC45" s="65"/>
      <c r="DD45" s="69"/>
      <c r="DE45" s="65"/>
      <c r="DF45" s="69"/>
      <c r="DG45" s="65"/>
      <c r="DH45" s="65"/>
      <c r="DI45" s="65"/>
      <c r="DJ45" s="65"/>
      <c r="DK45" s="39" t="str">
        <f t="shared" si="36"/>
        <v/>
      </c>
      <c r="DL45" s="65"/>
      <c r="DM45" s="69"/>
      <c r="DN45" s="65"/>
      <c r="DO45" s="69"/>
      <c r="DP45" s="65"/>
      <c r="DQ45" s="65"/>
      <c r="DR45" s="65"/>
      <c r="DS45" s="39" t="str">
        <f t="shared" si="37"/>
        <v/>
      </c>
      <c r="DT45" s="65"/>
      <c r="DU45" s="69"/>
      <c r="DV45" s="65"/>
      <c r="DW45" s="69"/>
      <c r="DX45" s="65"/>
      <c r="DY45" s="65"/>
      <c r="DZ45" s="65"/>
      <c r="EA45" s="39" t="str">
        <f t="shared" si="38"/>
        <v/>
      </c>
      <c r="EB45" s="65"/>
      <c r="EC45" s="69"/>
      <c r="ED45" s="65"/>
      <c r="EE45" s="69"/>
      <c r="EF45" s="65"/>
      <c r="EG45" s="65"/>
      <c r="EH45" s="65"/>
      <c r="EI45" s="39" t="str">
        <f t="shared" si="39"/>
        <v/>
      </c>
      <c r="EJ45" s="65"/>
      <c r="EK45" s="69"/>
      <c r="EL45" s="65"/>
      <c r="EM45" s="69"/>
      <c r="EN45" s="65"/>
      <c r="EO45" s="65"/>
      <c r="EP45" s="65"/>
      <c r="EQ45" s="39" t="str">
        <f t="shared" si="40"/>
        <v/>
      </c>
      <c r="ER45" s="65"/>
      <c r="ES45" s="134"/>
      <c r="ET45" s="65"/>
      <c r="EU45" s="69"/>
      <c r="EV45" s="65"/>
      <c r="EW45" s="65"/>
      <c r="EX45" s="119"/>
      <c r="EY45" s="39" t="str">
        <f t="shared" si="41"/>
        <v/>
      </c>
      <c r="EZ45" s="119"/>
      <c r="FA45" s="134"/>
      <c r="FB45" s="119"/>
      <c r="FC45" s="134"/>
      <c r="FD45" s="119"/>
      <c r="FE45" s="119"/>
      <c r="FF45" s="119"/>
      <c r="FG45" s="39" t="str">
        <f t="shared" si="42"/>
        <v/>
      </c>
      <c r="FH45" s="119"/>
      <c r="FI45" s="134"/>
      <c r="FJ45" s="119"/>
      <c r="FK45" s="134"/>
      <c r="FL45" s="119"/>
      <c r="FM45" s="119"/>
      <c r="FN45" s="119"/>
      <c r="FO45" s="39" t="str">
        <f t="shared" si="43"/>
        <v/>
      </c>
      <c r="FP45" s="119"/>
      <c r="FQ45" s="134"/>
      <c r="FR45" s="119"/>
      <c r="FS45" s="134"/>
      <c r="FT45" s="119"/>
      <c r="FU45" s="119"/>
      <c r="FV45" s="119"/>
      <c r="FW45" s="39" t="str">
        <f t="shared" si="44"/>
        <v/>
      </c>
      <c r="FX45" s="119"/>
      <c r="FY45" s="134"/>
      <c r="FZ45" s="119"/>
      <c r="GA45" s="134"/>
      <c r="GB45" s="119"/>
      <c r="GC45" s="119"/>
      <c r="GD45" s="119"/>
      <c r="GE45" s="39" t="str">
        <f t="shared" si="45"/>
        <v/>
      </c>
      <c r="GF45" s="119"/>
      <c r="GG45" s="134"/>
      <c r="GH45" s="119"/>
      <c r="GI45" s="134"/>
      <c r="GJ45" s="119"/>
      <c r="GK45" s="119"/>
      <c r="GL45" s="119"/>
      <c r="GM45" s="39" t="str">
        <f t="shared" si="46"/>
        <v/>
      </c>
      <c r="GN45" s="119"/>
      <c r="GO45" s="119"/>
      <c r="GP45" s="119"/>
      <c r="GQ45" s="119"/>
      <c r="GR45" s="119"/>
      <c r="GS45" s="119"/>
      <c r="GT45" s="119"/>
      <c r="GU45" s="120"/>
    </row>
    <row r="46" outlineLevel="1">
      <c r="A46" s="112" t="b">
        <v>0</v>
      </c>
      <c r="B46" s="21" t="s">
        <v>111</v>
      </c>
      <c r="C46" s="53" t="s">
        <v>104</v>
      </c>
      <c r="D46" s="94">
        <v>262668.0</v>
      </c>
      <c r="E46" s="54"/>
      <c r="F46" s="21" t="s">
        <v>61</v>
      </c>
      <c r="G46" s="21" t="s">
        <v>62</v>
      </c>
      <c r="H46" s="21" t="s">
        <v>105</v>
      </c>
      <c r="I46" s="70"/>
      <c r="J46" s="57">
        <v>875.0</v>
      </c>
      <c r="K46" s="115">
        <v>0.0</v>
      </c>
      <c r="L46" s="57">
        <v>1060.0</v>
      </c>
      <c r="M46" s="56">
        <v>1060.0</v>
      </c>
      <c r="N46" s="57">
        <v>125.0</v>
      </c>
      <c r="O46" s="65"/>
      <c r="P46" s="65"/>
      <c r="Q46" s="39">
        <f t="shared" si="24"/>
        <v>1185</v>
      </c>
      <c r="R46" s="57">
        <v>875.0</v>
      </c>
      <c r="S46" s="115">
        <v>0.0</v>
      </c>
      <c r="T46" s="57">
        <v>1060.0</v>
      </c>
      <c r="U46" s="56">
        <v>1060.0</v>
      </c>
      <c r="V46" s="57">
        <v>125.0</v>
      </c>
      <c r="W46" s="65"/>
      <c r="X46" s="65"/>
      <c r="Y46" s="39">
        <f t="shared" si="25"/>
        <v>1185</v>
      </c>
      <c r="Z46" s="57">
        <v>875.0</v>
      </c>
      <c r="AA46" s="115">
        <v>0.0</v>
      </c>
      <c r="AB46" s="57">
        <v>1060.0</v>
      </c>
      <c r="AC46" s="56">
        <v>1060.0</v>
      </c>
      <c r="AD46" s="57">
        <v>125.0</v>
      </c>
      <c r="AE46" s="65"/>
      <c r="AF46" s="65"/>
      <c r="AG46" s="39">
        <f t="shared" si="26"/>
        <v>1185</v>
      </c>
      <c r="AH46" s="57">
        <v>875.0</v>
      </c>
      <c r="AI46" s="115">
        <v>0.0</v>
      </c>
      <c r="AJ46" s="57">
        <v>1060.0</v>
      </c>
      <c r="AK46" s="56">
        <v>1060.0</v>
      </c>
      <c r="AL46" s="57">
        <v>125.0</v>
      </c>
      <c r="AM46" s="65"/>
      <c r="AN46" s="65"/>
      <c r="AO46" s="39">
        <f t="shared" si="27"/>
        <v>1185</v>
      </c>
      <c r="AP46" s="57">
        <v>875.0</v>
      </c>
      <c r="AQ46" s="115">
        <v>0.0</v>
      </c>
      <c r="AR46" s="57">
        <v>1060.0</v>
      </c>
      <c r="AS46" s="56">
        <v>1060.0</v>
      </c>
      <c r="AT46" s="57">
        <v>125.0</v>
      </c>
      <c r="AU46" s="65"/>
      <c r="AV46" s="65"/>
      <c r="AW46" s="39">
        <f t="shared" si="28"/>
        <v>1185</v>
      </c>
      <c r="AX46" s="65"/>
      <c r="AY46" s="69"/>
      <c r="AZ46" s="65"/>
      <c r="BA46" s="133">
        <f>1060-1060</f>
        <v>0</v>
      </c>
      <c r="BB46" s="65"/>
      <c r="BC46" s="65"/>
      <c r="BD46" s="65"/>
      <c r="BE46" s="39">
        <f t="shared" si="29"/>
        <v>0</v>
      </c>
      <c r="BF46" s="65"/>
      <c r="BG46" s="69"/>
      <c r="BH46" s="65"/>
      <c r="BI46" s="56"/>
      <c r="BJ46" s="65"/>
      <c r="BK46" s="65"/>
      <c r="BL46" s="65"/>
      <c r="BM46" s="39" t="str">
        <f t="shared" si="30"/>
        <v/>
      </c>
      <c r="BN46" s="65"/>
      <c r="BO46" s="69"/>
      <c r="BP46" s="65"/>
      <c r="BQ46" s="56"/>
      <c r="BR46" s="65"/>
      <c r="BS46" s="65"/>
      <c r="BT46" s="65"/>
      <c r="BU46" s="39" t="str">
        <f t="shared" si="31"/>
        <v/>
      </c>
      <c r="BV46" s="65"/>
      <c r="BW46" s="69"/>
      <c r="BX46" s="65"/>
      <c r="BY46" s="133">
        <v>-1060.0</v>
      </c>
      <c r="BZ46" s="65"/>
      <c r="CA46" s="65"/>
      <c r="CB46" s="65"/>
      <c r="CC46" s="39">
        <f t="shared" si="32"/>
        <v>-1060</v>
      </c>
      <c r="CD46" s="65"/>
      <c r="CE46" s="69"/>
      <c r="CF46" s="65"/>
      <c r="CG46" s="69"/>
      <c r="CH46" s="65"/>
      <c r="CI46" s="65"/>
      <c r="CJ46" s="65"/>
      <c r="CK46" s="39" t="str">
        <f t="shared" si="33"/>
        <v/>
      </c>
      <c r="CL46" s="65"/>
      <c r="CM46" s="69"/>
      <c r="CN46" s="65"/>
      <c r="CO46" s="69"/>
      <c r="CP46" s="65"/>
      <c r="CQ46" s="65"/>
      <c r="CR46" s="65"/>
      <c r="CS46" s="39" t="str">
        <f t="shared" si="34"/>
        <v/>
      </c>
      <c r="CT46" s="65"/>
      <c r="CU46" s="65"/>
      <c r="CV46" s="65"/>
      <c r="CW46" s="65"/>
      <c r="CX46" s="65"/>
      <c r="CY46" s="65"/>
      <c r="CZ46" s="65"/>
      <c r="DA46" s="39" t="str">
        <f t="shared" si="35"/>
        <v/>
      </c>
      <c r="DB46" s="118"/>
      <c r="DC46" s="65"/>
      <c r="DD46" s="69"/>
      <c r="DE46" s="65"/>
      <c r="DF46" s="69"/>
      <c r="DG46" s="65"/>
      <c r="DH46" s="65"/>
      <c r="DI46" s="65"/>
      <c r="DJ46" s="65"/>
      <c r="DK46" s="39" t="str">
        <f t="shared" si="36"/>
        <v/>
      </c>
      <c r="DL46" s="65"/>
      <c r="DM46" s="69"/>
      <c r="DN46" s="65"/>
      <c r="DO46" s="69"/>
      <c r="DP46" s="65"/>
      <c r="DQ46" s="65"/>
      <c r="DR46" s="65"/>
      <c r="DS46" s="39" t="str">
        <f t="shared" si="37"/>
        <v/>
      </c>
      <c r="DT46" s="65"/>
      <c r="DU46" s="69"/>
      <c r="DV46" s="65"/>
      <c r="DW46" s="69"/>
      <c r="DX46" s="65"/>
      <c r="DY46" s="65"/>
      <c r="DZ46" s="65"/>
      <c r="EA46" s="39" t="str">
        <f t="shared" si="38"/>
        <v/>
      </c>
      <c r="EB46" s="65"/>
      <c r="EC46" s="69"/>
      <c r="ED46" s="65"/>
      <c r="EE46" s="69"/>
      <c r="EF46" s="65"/>
      <c r="EG46" s="65"/>
      <c r="EH46" s="65"/>
      <c r="EI46" s="39" t="str">
        <f t="shared" si="39"/>
        <v/>
      </c>
      <c r="EJ46" s="65"/>
      <c r="EK46" s="69"/>
      <c r="EL46" s="65"/>
      <c r="EM46" s="69"/>
      <c r="EN46" s="65"/>
      <c r="EO46" s="65"/>
      <c r="EP46" s="65"/>
      <c r="EQ46" s="39" t="str">
        <f t="shared" si="40"/>
        <v/>
      </c>
      <c r="ER46" s="65"/>
      <c r="ES46" s="134"/>
      <c r="ET46" s="65"/>
      <c r="EU46" s="69"/>
      <c r="EV46" s="65"/>
      <c r="EW46" s="65"/>
      <c r="EX46" s="119"/>
      <c r="EY46" s="39" t="str">
        <f t="shared" si="41"/>
        <v/>
      </c>
      <c r="EZ46" s="119"/>
      <c r="FA46" s="134"/>
      <c r="FB46" s="119"/>
      <c r="FC46" s="134"/>
      <c r="FD46" s="119"/>
      <c r="FE46" s="119"/>
      <c r="FF46" s="119"/>
      <c r="FG46" s="39" t="str">
        <f t="shared" si="42"/>
        <v/>
      </c>
      <c r="FH46" s="119"/>
      <c r="FI46" s="134"/>
      <c r="FJ46" s="119"/>
      <c r="FK46" s="134"/>
      <c r="FL46" s="119"/>
      <c r="FM46" s="119"/>
      <c r="FN46" s="119"/>
      <c r="FO46" s="39" t="str">
        <f t="shared" si="43"/>
        <v/>
      </c>
      <c r="FP46" s="119"/>
      <c r="FQ46" s="134"/>
      <c r="FR46" s="119"/>
      <c r="FS46" s="134"/>
      <c r="FT46" s="119"/>
      <c r="FU46" s="119"/>
      <c r="FV46" s="119"/>
      <c r="FW46" s="39" t="str">
        <f t="shared" si="44"/>
        <v/>
      </c>
      <c r="FX46" s="119"/>
      <c r="FY46" s="134"/>
      <c r="FZ46" s="119"/>
      <c r="GA46" s="134"/>
      <c r="GB46" s="119"/>
      <c r="GC46" s="119"/>
      <c r="GD46" s="119"/>
      <c r="GE46" s="39" t="str">
        <f t="shared" si="45"/>
        <v/>
      </c>
      <c r="GF46" s="119"/>
      <c r="GG46" s="134"/>
      <c r="GH46" s="119"/>
      <c r="GI46" s="134"/>
      <c r="GJ46" s="119"/>
      <c r="GK46" s="119"/>
      <c r="GL46" s="119"/>
      <c r="GM46" s="39" t="str">
        <f t="shared" si="46"/>
        <v/>
      </c>
      <c r="GN46" s="119"/>
      <c r="GO46" s="119"/>
      <c r="GP46" s="119"/>
      <c r="GQ46" s="119"/>
      <c r="GR46" s="119"/>
      <c r="GS46" s="119"/>
      <c r="GT46" s="119"/>
      <c r="GU46" s="120"/>
    </row>
    <row r="47" outlineLevel="1">
      <c r="A47" s="112" t="b">
        <v>0</v>
      </c>
      <c r="B47" s="21" t="s">
        <v>101</v>
      </c>
      <c r="C47" s="53" t="s">
        <v>104</v>
      </c>
      <c r="D47" s="94">
        <v>261064.0</v>
      </c>
      <c r="E47" s="54"/>
      <c r="F47" s="21" t="s">
        <v>79</v>
      </c>
      <c r="G47" s="21" t="s">
        <v>80</v>
      </c>
      <c r="H47" s="21" t="s">
        <v>108</v>
      </c>
      <c r="I47" s="70"/>
      <c r="J47" s="57">
        <v>900.0</v>
      </c>
      <c r="K47" s="115">
        <v>0.0</v>
      </c>
      <c r="L47" s="57">
        <v>1060.0</v>
      </c>
      <c r="M47" s="56">
        <v>1060.0</v>
      </c>
      <c r="N47" s="57">
        <v>125.0</v>
      </c>
      <c r="O47" s="65"/>
      <c r="P47" s="65"/>
      <c r="Q47" s="39">
        <f t="shared" si="24"/>
        <v>1185</v>
      </c>
      <c r="R47" s="57">
        <v>900.0</v>
      </c>
      <c r="S47" s="115">
        <v>0.0</v>
      </c>
      <c r="T47" s="57">
        <v>1060.0</v>
      </c>
      <c r="U47" s="56">
        <v>1060.0</v>
      </c>
      <c r="V47" s="57">
        <v>125.0</v>
      </c>
      <c r="W47" s="65"/>
      <c r="X47" s="65"/>
      <c r="Y47" s="39">
        <f t="shared" si="25"/>
        <v>1185</v>
      </c>
      <c r="Z47" s="57">
        <v>900.0</v>
      </c>
      <c r="AA47" s="115">
        <v>0.0</v>
      </c>
      <c r="AB47" s="57">
        <v>1060.0</v>
      </c>
      <c r="AC47" s="56">
        <v>1060.0</v>
      </c>
      <c r="AD47" s="57">
        <v>125.0</v>
      </c>
      <c r="AE47" s="65"/>
      <c r="AF47" s="65"/>
      <c r="AG47" s="39">
        <f t="shared" si="26"/>
        <v>1185</v>
      </c>
      <c r="AH47" s="57">
        <v>900.0</v>
      </c>
      <c r="AI47" s="115">
        <v>0.0</v>
      </c>
      <c r="AJ47" s="57">
        <v>1060.0</v>
      </c>
      <c r="AK47" s="56">
        <v>1060.0</v>
      </c>
      <c r="AL47" s="57">
        <v>125.0</v>
      </c>
      <c r="AM47" s="65"/>
      <c r="AN47" s="65"/>
      <c r="AO47" s="39">
        <f t="shared" si="27"/>
        <v>1185</v>
      </c>
      <c r="AP47" s="57">
        <v>900.0</v>
      </c>
      <c r="AQ47" s="115">
        <v>0.0</v>
      </c>
      <c r="AR47" s="57">
        <v>1060.0</v>
      </c>
      <c r="AS47" s="56">
        <v>1060.0</v>
      </c>
      <c r="AT47" s="57">
        <v>125.0</v>
      </c>
      <c r="AU47" s="65"/>
      <c r="AV47" s="65"/>
      <c r="AW47" s="39">
        <f t="shared" si="28"/>
        <v>1185</v>
      </c>
      <c r="AX47" s="65"/>
      <c r="AY47" s="69"/>
      <c r="AZ47" s="65"/>
      <c r="BA47" s="84"/>
      <c r="BB47" s="65"/>
      <c r="BC47" s="65"/>
      <c r="BD47" s="65"/>
      <c r="BE47" s="39" t="str">
        <f t="shared" si="29"/>
        <v/>
      </c>
      <c r="BF47" s="65"/>
      <c r="BG47" s="69"/>
      <c r="BH47" s="65"/>
      <c r="BI47" s="56"/>
      <c r="BJ47" s="65"/>
      <c r="BK47" s="65"/>
      <c r="BL47" s="65"/>
      <c r="BM47" s="39" t="str">
        <f t="shared" si="30"/>
        <v/>
      </c>
      <c r="BN47" s="65"/>
      <c r="BO47" s="69"/>
      <c r="BP47" s="65"/>
      <c r="BQ47" s="56"/>
      <c r="BR47" s="65"/>
      <c r="BS47" s="65"/>
      <c r="BT47" s="65"/>
      <c r="BU47" s="39" t="str">
        <f t="shared" si="31"/>
        <v/>
      </c>
      <c r="BV47" s="65"/>
      <c r="BW47" s="69"/>
      <c r="BX47" s="65"/>
      <c r="BY47" s="56"/>
      <c r="BZ47" s="65"/>
      <c r="CA47" s="65"/>
      <c r="CB47" s="65"/>
      <c r="CC47" s="39" t="str">
        <f t="shared" si="32"/>
        <v/>
      </c>
      <c r="CD47" s="65"/>
      <c r="CE47" s="69"/>
      <c r="CF47" s="65"/>
      <c r="CG47" s="56"/>
      <c r="CH47" s="65"/>
      <c r="CI47" s="65"/>
      <c r="CJ47" s="65"/>
      <c r="CK47" s="39" t="str">
        <f t="shared" si="33"/>
        <v/>
      </c>
      <c r="CL47" s="65"/>
      <c r="CM47" s="69"/>
      <c r="CN47" s="65"/>
      <c r="CO47" s="56"/>
      <c r="CP47" s="65"/>
      <c r="CQ47" s="65"/>
      <c r="CR47" s="65"/>
      <c r="CS47" s="39" t="str">
        <f t="shared" si="34"/>
        <v/>
      </c>
      <c r="CT47" s="65"/>
      <c r="CU47" s="65"/>
      <c r="CV47" s="65"/>
      <c r="CW47" s="65"/>
      <c r="CX47" s="65"/>
      <c r="CY47" s="65"/>
      <c r="CZ47" s="65"/>
      <c r="DA47" s="39" t="str">
        <f t="shared" si="35"/>
        <v/>
      </c>
      <c r="DB47" s="118"/>
      <c r="DC47" s="65"/>
      <c r="DD47" s="69"/>
      <c r="DE47" s="65"/>
      <c r="DF47" s="69"/>
      <c r="DG47" s="65"/>
      <c r="DH47" s="65"/>
      <c r="DI47" s="65"/>
      <c r="DJ47" s="65"/>
      <c r="DK47" s="39" t="str">
        <f t="shared" si="36"/>
        <v/>
      </c>
      <c r="DL47" s="65"/>
      <c r="DM47" s="69"/>
      <c r="DN47" s="65"/>
      <c r="DO47" s="69"/>
      <c r="DP47" s="65"/>
      <c r="DQ47" s="65"/>
      <c r="DR47" s="65"/>
      <c r="DS47" s="39" t="str">
        <f t="shared" si="37"/>
        <v/>
      </c>
      <c r="DT47" s="65"/>
      <c r="DU47" s="69"/>
      <c r="DV47" s="65"/>
      <c r="DW47" s="69"/>
      <c r="DX47" s="65"/>
      <c r="DY47" s="65"/>
      <c r="DZ47" s="65"/>
      <c r="EA47" s="39" t="str">
        <f t="shared" si="38"/>
        <v/>
      </c>
      <c r="EB47" s="65"/>
      <c r="EC47" s="69"/>
      <c r="ED47" s="65"/>
      <c r="EE47" s="69"/>
      <c r="EF47" s="65"/>
      <c r="EG47" s="65"/>
      <c r="EH47" s="65"/>
      <c r="EI47" s="39" t="str">
        <f t="shared" si="39"/>
        <v/>
      </c>
      <c r="EJ47" s="65"/>
      <c r="EK47" s="69"/>
      <c r="EL47" s="65"/>
      <c r="EM47" s="69"/>
      <c r="EN47" s="65"/>
      <c r="EO47" s="65"/>
      <c r="EP47" s="65"/>
      <c r="EQ47" s="39" t="str">
        <f t="shared" si="40"/>
        <v/>
      </c>
      <c r="ER47" s="65"/>
      <c r="ES47" s="134"/>
      <c r="ET47" s="65"/>
      <c r="EU47" s="69"/>
      <c r="EV47" s="65"/>
      <c r="EW47" s="65"/>
      <c r="EX47" s="119"/>
      <c r="EY47" s="39" t="str">
        <f t="shared" si="41"/>
        <v/>
      </c>
      <c r="EZ47" s="119"/>
      <c r="FA47" s="134"/>
      <c r="FB47" s="119"/>
      <c r="FC47" s="134"/>
      <c r="FD47" s="119"/>
      <c r="FE47" s="119"/>
      <c r="FF47" s="119"/>
      <c r="FG47" s="39" t="str">
        <f t="shared" si="42"/>
        <v/>
      </c>
      <c r="FH47" s="119"/>
      <c r="FI47" s="134"/>
      <c r="FJ47" s="119"/>
      <c r="FK47" s="134"/>
      <c r="FL47" s="119"/>
      <c r="FM47" s="119"/>
      <c r="FN47" s="119"/>
      <c r="FO47" s="39" t="str">
        <f t="shared" si="43"/>
        <v/>
      </c>
      <c r="FP47" s="119"/>
      <c r="FQ47" s="134"/>
      <c r="FR47" s="119"/>
      <c r="FS47" s="134"/>
      <c r="FT47" s="119"/>
      <c r="FU47" s="119"/>
      <c r="FV47" s="119"/>
      <c r="FW47" s="39" t="str">
        <f t="shared" si="44"/>
        <v/>
      </c>
      <c r="FX47" s="119"/>
      <c r="FY47" s="134"/>
      <c r="FZ47" s="119"/>
      <c r="GA47" s="134"/>
      <c r="GB47" s="119"/>
      <c r="GC47" s="119"/>
      <c r="GD47" s="119"/>
      <c r="GE47" s="39" t="str">
        <f t="shared" si="45"/>
        <v/>
      </c>
      <c r="GF47" s="119"/>
      <c r="GG47" s="134"/>
      <c r="GH47" s="119"/>
      <c r="GI47" s="134"/>
      <c r="GJ47" s="119"/>
      <c r="GK47" s="119"/>
      <c r="GL47" s="119"/>
      <c r="GM47" s="39" t="str">
        <f t="shared" si="46"/>
        <v/>
      </c>
      <c r="GN47" s="119"/>
      <c r="GO47" s="119"/>
      <c r="GP47" s="119"/>
      <c r="GQ47" s="119"/>
      <c r="GR47" s="119"/>
      <c r="GS47" s="119"/>
      <c r="GT47" s="119"/>
      <c r="GU47" s="120"/>
    </row>
    <row r="48" outlineLevel="1">
      <c r="A48" s="112" t="b">
        <v>0</v>
      </c>
      <c r="B48" s="21" t="s">
        <v>112</v>
      </c>
      <c r="C48" s="53" t="s">
        <v>104</v>
      </c>
      <c r="D48" s="68"/>
      <c r="E48" s="54"/>
      <c r="F48" s="21" t="s">
        <v>90</v>
      </c>
      <c r="G48" s="21" t="s">
        <v>91</v>
      </c>
      <c r="H48" s="21" t="s">
        <v>105</v>
      </c>
      <c r="I48" s="70"/>
      <c r="J48" s="57"/>
      <c r="K48" s="56"/>
      <c r="L48" s="57"/>
      <c r="M48" s="56"/>
      <c r="N48" s="57"/>
      <c r="O48" s="65"/>
      <c r="P48" s="65"/>
      <c r="Q48" s="39" t="str">
        <f t="shared" si="24"/>
        <v/>
      </c>
      <c r="R48" s="57"/>
      <c r="S48" s="56"/>
      <c r="T48" s="83"/>
      <c r="U48" s="56"/>
      <c r="V48" s="57"/>
      <c r="W48" s="65"/>
      <c r="X48" s="65"/>
      <c r="Y48" s="39" t="str">
        <f t="shared" si="25"/>
        <v/>
      </c>
      <c r="Z48" s="57"/>
      <c r="AA48" s="56"/>
      <c r="AB48" s="83"/>
      <c r="AC48" s="56"/>
      <c r="AD48" s="57"/>
      <c r="AE48" s="65"/>
      <c r="AF48" s="65"/>
      <c r="AG48" s="39" t="str">
        <f t="shared" si="26"/>
        <v/>
      </c>
      <c r="AH48" s="57"/>
      <c r="AI48" s="56"/>
      <c r="AJ48" s="57"/>
      <c r="AK48" s="56"/>
      <c r="AL48" s="57"/>
      <c r="AM48" s="65"/>
      <c r="AN48" s="65"/>
      <c r="AO48" s="39" t="str">
        <f t="shared" si="27"/>
        <v/>
      </c>
      <c r="AP48" s="57"/>
      <c r="AQ48" s="56"/>
      <c r="AR48" s="57"/>
      <c r="AS48" s="69"/>
      <c r="AT48" s="57"/>
      <c r="AU48" s="65"/>
      <c r="AV48" s="65"/>
      <c r="AW48" s="39" t="str">
        <f t="shared" si="28"/>
        <v/>
      </c>
      <c r="AX48" s="57"/>
      <c r="AY48" s="65"/>
      <c r="AZ48" s="57"/>
      <c r="BA48" s="57"/>
      <c r="BB48" s="57"/>
      <c r="BC48" s="65"/>
      <c r="BD48" s="65"/>
      <c r="BE48" s="39" t="str">
        <f t="shared" si="29"/>
        <v/>
      </c>
      <c r="BF48" s="57"/>
      <c r="BG48" s="69"/>
      <c r="BH48" s="57"/>
      <c r="BI48" s="69"/>
      <c r="BJ48" s="65"/>
      <c r="BK48" s="65"/>
      <c r="BL48" s="65"/>
      <c r="BM48" s="39" t="str">
        <f t="shared" si="30"/>
        <v/>
      </c>
      <c r="BN48" s="57"/>
      <c r="BO48" s="69"/>
      <c r="BP48" s="57"/>
      <c r="BQ48" s="69"/>
      <c r="BR48" s="65"/>
      <c r="BS48" s="65"/>
      <c r="BT48" s="65"/>
      <c r="BU48" s="39" t="str">
        <f t="shared" si="31"/>
        <v/>
      </c>
      <c r="BV48" s="57">
        <v>1056.0</v>
      </c>
      <c r="BW48" s="115">
        <v>0.0</v>
      </c>
      <c r="BX48" s="57">
        <v>0.0</v>
      </c>
      <c r="BY48" s="56">
        <v>0.0</v>
      </c>
      <c r="BZ48" s="57">
        <v>0.0</v>
      </c>
      <c r="CA48" s="65"/>
      <c r="CB48" s="65"/>
      <c r="CC48" s="39">
        <f t="shared" si="32"/>
        <v>0</v>
      </c>
      <c r="CD48" s="57">
        <v>1056.0</v>
      </c>
      <c r="CE48" s="115">
        <v>0.0</v>
      </c>
      <c r="CF48" s="57">
        <v>0.0</v>
      </c>
      <c r="CG48" s="56">
        <v>0.0</v>
      </c>
      <c r="CH48" s="57">
        <v>0.0</v>
      </c>
      <c r="CI48" s="65"/>
      <c r="CJ48" s="65"/>
      <c r="CK48" s="39">
        <f t="shared" si="33"/>
        <v>0</v>
      </c>
      <c r="CL48" s="57">
        <v>1056.0</v>
      </c>
      <c r="CM48" s="115">
        <v>3168.0</v>
      </c>
      <c r="CN48" s="57">
        <v>0.0</v>
      </c>
      <c r="CO48" s="56">
        <v>0.0</v>
      </c>
      <c r="CP48" s="57">
        <v>0.0</v>
      </c>
      <c r="CQ48" s="65"/>
      <c r="CR48" s="65"/>
      <c r="CS48" s="39">
        <f t="shared" si="34"/>
        <v>-3168</v>
      </c>
      <c r="CT48" s="57">
        <v>1056.0</v>
      </c>
      <c r="CU48" s="115">
        <v>0.0</v>
      </c>
      <c r="CV48" s="57">
        <v>1220.0</v>
      </c>
      <c r="CW48" s="57">
        <v>1220.0</v>
      </c>
      <c r="CX48" s="57">
        <v>0.0</v>
      </c>
      <c r="CY48" s="65"/>
      <c r="CZ48" s="65"/>
      <c r="DA48" s="39">
        <f t="shared" si="35"/>
        <v>1220</v>
      </c>
      <c r="DB48" s="118"/>
      <c r="DC48" s="57">
        <v>1056.0</v>
      </c>
      <c r="DD48" s="115">
        <f>1056+1056</f>
        <v>2112</v>
      </c>
      <c r="DE48" s="57">
        <v>1220.0</v>
      </c>
      <c r="DF48" s="56">
        <v>1220.0</v>
      </c>
      <c r="DG48" s="57">
        <v>0.0</v>
      </c>
      <c r="DH48" s="57"/>
      <c r="DI48" s="57">
        <v>441.41</v>
      </c>
      <c r="DJ48" s="65"/>
      <c r="DK48" s="39">
        <f t="shared" si="36"/>
        <v>-1333.41</v>
      </c>
      <c r="DL48" s="57">
        <v>1056.0</v>
      </c>
      <c r="DM48" s="115">
        <v>1056.0</v>
      </c>
      <c r="DN48" s="83">
        <v>1220.0</v>
      </c>
      <c r="DO48" s="56">
        <v>1220.0</v>
      </c>
      <c r="DP48" s="57">
        <v>0.0</v>
      </c>
      <c r="DQ48" s="65"/>
      <c r="DR48" s="65"/>
      <c r="DS48" s="39">
        <f t="shared" si="37"/>
        <v>164</v>
      </c>
      <c r="DT48" s="57">
        <v>1056.0</v>
      </c>
      <c r="DU48" s="115">
        <v>1056.0</v>
      </c>
      <c r="DV48" s="83">
        <v>1220.0</v>
      </c>
      <c r="DW48" s="56">
        <v>1220.0</v>
      </c>
      <c r="DX48" s="57">
        <v>0.0</v>
      </c>
      <c r="DY48" s="65"/>
      <c r="DZ48" s="65"/>
      <c r="EA48" s="39">
        <f t="shared" si="38"/>
        <v>164</v>
      </c>
      <c r="EB48" s="57">
        <v>1056.0</v>
      </c>
      <c r="EC48" s="84">
        <v>1056.0</v>
      </c>
      <c r="ED48" s="57">
        <v>1220.0</v>
      </c>
      <c r="EE48" s="56">
        <v>1220.0</v>
      </c>
      <c r="EF48" s="57">
        <v>0.0</v>
      </c>
      <c r="EG48" s="65"/>
      <c r="EH48" s="65"/>
      <c r="EI48" s="39">
        <f t="shared" si="39"/>
        <v>164</v>
      </c>
      <c r="EJ48" s="57">
        <v>1056.0</v>
      </c>
      <c r="EK48" s="84">
        <v>1056.0</v>
      </c>
      <c r="EL48" s="57">
        <v>1220.0</v>
      </c>
      <c r="EM48" s="56">
        <v>1220.0</v>
      </c>
      <c r="EN48" s="57">
        <v>0.0</v>
      </c>
      <c r="EO48" s="65"/>
      <c r="EP48" s="65"/>
      <c r="EQ48" s="39">
        <f t="shared" si="40"/>
        <v>164</v>
      </c>
      <c r="ER48" s="57">
        <v>0.0</v>
      </c>
      <c r="ES48" s="121">
        <v>0.0</v>
      </c>
      <c r="ET48" s="57">
        <v>1220.0</v>
      </c>
      <c r="EU48" s="57">
        <f>1220-1220</f>
        <v>0</v>
      </c>
      <c r="EV48" s="57">
        <v>0.0</v>
      </c>
      <c r="EW48" s="65"/>
      <c r="EX48" s="65"/>
      <c r="EY48" s="39">
        <f t="shared" si="41"/>
        <v>0</v>
      </c>
      <c r="EZ48" s="66"/>
      <c r="FA48" s="134"/>
      <c r="FB48" s="66"/>
      <c r="FC48" s="134"/>
      <c r="FD48" s="66"/>
      <c r="FE48" s="119"/>
      <c r="FF48" s="119"/>
      <c r="FG48" s="39"/>
      <c r="FH48" s="66"/>
      <c r="FI48" s="134"/>
      <c r="FJ48" s="66"/>
      <c r="FK48" s="134"/>
      <c r="FL48" s="119"/>
      <c r="FM48" s="119"/>
      <c r="FN48" s="119"/>
      <c r="FO48" s="39"/>
      <c r="FP48" s="66"/>
      <c r="FQ48" s="134"/>
      <c r="FR48" s="66"/>
      <c r="FS48" s="134"/>
      <c r="FT48" s="119"/>
      <c r="FU48" s="119"/>
      <c r="FV48" s="119"/>
      <c r="FW48" s="39"/>
      <c r="FX48" s="66"/>
      <c r="FY48" s="134"/>
      <c r="FZ48" s="66"/>
      <c r="GA48" s="134"/>
      <c r="GB48" s="119"/>
      <c r="GC48" s="119"/>
      <c r="GD48" s="119"/>
      <c r="GE48" s="39"/>
      <c r="GF48" s="66"/>
      <c r="GG48" s="134"/>
      <c r="GH48" s="66"/>
      <c r="GI48" s="134"/>
      <c r="GJ48" s="119"/>
      <c r="GK48" s="119"/>
      <c r="GL48" s="119"/>
      <c r="GM48" s="39"/>
      <c r="GN48" s="66"/>
      <c r="GO48" s="134"/>
      <c r="GP48" s="66"/>
      <c r="GQ48" s="119"/>
      <c r="GR48" s="119"/>
      <c r="GS48" s="119"/>
      <c r="GT48" s="119"/>
      <c r="GU48" s="120"/>
    </row>
    <row r="49" outlineLevel="1">
      <c r="A49" s="112" t="b">
        <v>0</v>
      </c>
      <c r="B49" s="21" t="s">
        <v>113</v>
      </c>
      <c r="C49" s="53" t="s">
        <v>104</v>
      </c>
      <c r="D49" s="68"/>
      <c r="E49" s="54"/>
      <c r="F49" s="21" t="s">
        <v>90</v>
      </c>
      <c r="G49" s="21" t="s">
        <v>91</v>
      </c>
      <c r="H49" s="21" t="s">
        <v>105</v>
      </c>
      <c r="I49" s="70"/>
      <c r="J49" s="65"/>
      <c r="K49" s="69"/>
      <c r="L49" s="57"/>
      <c r="M49" s="56"/>
      <c r="N49" s="57"/>
      <c r="O49" s="65"/>
      <c r="P49" s="65"/>
      <c r="Q49" s="39" t="str">
        <f t="shared" si="24"/>
        <v/>
      </c>
      <c r="R49" s="65"/>
      <c r="S49" s="56"/>
      <c r="T49" s="57"/>
      <c r="U49" s="56"/>
      <c r="V49" s="57"/>
      <c r="W49" s="65"/>
      <c r="X49" s="65"/>
      <c r="Y49" s="39" t="str">
        <f t="shared" si="25"/>
        <v/>
      </c>
      <c r="Z49" s="65"/>
      <c r="AA49" s="56"/>
      <c r="AB49" s="57"/>
      <c r="AC49" s="56"/>
      <c r="AD49" s="57"/>
      <c r="AE49" s="65"/>
      <c r="AF49" s="65"/>
      <c r="AG49" s="39" t="str">
        <f t="shared" si="26"/>
        <v/>
      </c>
      <c r="AH49" s="57"/>
      <c r="AI49" s="56"/>
      <c r="AJ49" s="57"/>
      <c r="AK49" s="56"/>
      <c r="AL49" s="57"/>
      <c r="AM49" s="65"/>
      <c r="AN49" s="65"/>
      <c r="AO49" s="39" t="str">
        <f t="shared" si="27"/>
        <v/>
      </c>
      <c r="AP49" s="57"/>
      <c r="AQ49" s="56"/>
      <c r="AR49" s="57"/>
      <c r="AS49" s="56"/>
      <c r="AT49" s="57"/>
      <c r="AU49" s="65"/>
      <c r="AV49" s="65"/>
      <c r="AW49" s="39" t="str">
        <f t="shared" si="28"/>
        <v/>
      </c>
      <c r="AX49" s="57"/>
      <c r="AY49" s="56"/>
      <c r="AZ49" s="57"/>
      <c r="BA49" s="56"/>
      <c r="BB49" s="57"/>
      <c r="BC49" s="65"/>
      <c r="BD49" s="65"/>
      <c r="BE49" s="39" t="str">
        <f t="shared" si="29"/>
        <v/>
      </c>
      <c r="BF49" s="65"/>
      <c r="BG49" s="56"/>
      <c r="BH49" s="57"/>
      <c r="BI49" s="56"/>
      <c r="BJ49" s="57"/>
      <c r="BK49" s="65"/>
      <c r="BL49" s="65"/>
      <c r="BM49" s="39" t="str">
        <f t="shared" si="30"/>
        <v/>
      </c>
      <c r="BN49" s="65"/>
      <c r="BO49" s="56"/>
      <c r="BP49" s="57"/>
      <c r="BQ49" s="56"/>
      <c r="BR49" s="57"/>
      <c r="BS49" s="65"/>
      <c r="BT49" s="65"/>
      <c r="BU49" s="39" t="str">
        <f t="shared" si="31"/>
        <v/>
      </c>
      <c r="BV49" s="65"/>
      <c r="BW49" s="56"/>
      <c r="BX49" s="57"/>
      <c r="BY49" s="56"/>
      <c r="BZ49" s="57"/>
      <c r="CA49" s="65"/>
      <c r="CB49" s="65"/>
      <c r="CC49" s="39" t="str">
        <f t="shared" si="32"/>
        <v/>
      </c>
      <c r="CD49" s="65"/>
      <c r="CE49" s="56"/>
      <c r="CF49" s="57"/>
      <c r="CG49" s="56"/>
      <c r="CH49" s="57"/>
      <c r="CI49" s="65"/>
      <c r="CJ49" s="65"/>
      <c r="CK49" s="39" t="str">
        <f t="shared" si="33"/>
        <v/>
      </c>
      <c r="CL49" s="65"/>
      <c r="CM49" s="56"/>
      <c r="CN49" s="57"/>
      <c r="CO49" s="56"/>
      <c r="CP49" s="57"/>
      <c r="CQ49" s="65"/>
      <c r="CR49" s="65"/>
      <c r="CS49" s="39" t="str">
        <f t="shared" si="34"/>
        <v/>
      </c>
      <c r="CT49" s="65"/>
      <c r="CU49" s="57"/>
      <c r="CV49" s="57"/>
      <c r="CW49" s="57"/>
      <c r="CX49" s="57"/>
      <c r="CY49" s="65"/>
      <c r="CZ49" s="65"/>
      <c r="DA49" s="39" t="str">
        <f t="shared" si="35"/>
        <v/>
      </c>
      <c r="DB49" s="118"/>
      <c r="DC49" s="57">
        <v>0.0</v>
      </c>
      <c r="DD49" s="132">
        <v>0.0</v>
      </c>
      <c r="DE49" s="57">
        <v>1220.0</v>
      </c>
      <c r="DF49" s="56">
        <v>1220.0</v>
      </c>
      <c r="DG49" s="57">
        <v>0.0</v>
      </c>
      <c r="DH49" s="57"/>
      <c r="DI49" s="65"/>
      <c r="DJ49" s="65"/>
      <c r="DK49" s="39">
        <f t="shared" si="36"/>
        <v>1220</v>
      </c>
      <c r="DL49" s="57">
        <v>0.0</v>
      </c>
      <c r="DM49" s="132">
        <v>0.0</v>
      </c>
      <c r="DN49" s="57">
        <v>1220.0</v>
      </c>
      <c r="DO49" s="56">
        <v>1220.0</v>
      </c>
      <c r="DP49" s="57">
        <v>0.0</v>
      </c>
      <c r="DQ49" s="65"/>
      <c r="DR49" s="65"/>
      <c r="DS49" s="39">
        <f t="shared" si="37"/>
        <v>1220</v>
      </c>
      <c r="DT49" s="57">
        <v>0.0</v>
      </c>
      <c r="DU49" s="132">
        <v>0.0</v>
      </c>
      <c r="DV49" s="57">
        <v>1220.0</v>
      </c>
      <c r="DW49" s="56">
        <v>1220.0</v>
      </c>
      <c r="DX49" s="57">
        <v>0.0</v>
      </c>
      <c r="DY49" s="65"/>
      <c r="DZ49" s="65"/>
      <c r="EA49" s="39">
        <f t="shared" si="38"/>
        <v>1220</v>
      </c>
      <c r="EB49" s="57">
        <v>0.0</v>
      </c>
      <c r="EC49" s="132">
        <v>0.0</v>
      </c>
      <c r="ED49" s="57">
        <v>1220.0</v>
      </c>
      <c r="EE49" s="56">
        <v>1220.0</v>
      </c>
      <c r="EF49" s="57">
        <v>0.0</v>
      </c>
      <c r="EG49" s="65"/>
      <c r="EH49" s="65"/>
      <c r="EI49" s="39">
        <f t="shared" si="39"/>
        <v>1220</v>
      </c>
      <c r="EJ49" s="57">
        <v>0.0</v>
      </c>
      <c r="EK49" s="132">
        <v>0.0</v>
      </c>
      <c r="EL49" s="57">
        <v>1220.0</v>
      </c>
      <c r="EM49" s="56">
        <v>1220.0</v>
      </c>
      <c r="EN49" s="57">
        <v>0.0</v>
      </c>
      <c r="EO49" s="65"/>
      <c r="EP49" s="65"/>
      <c r="EQ49" s="39">
        <f t="shared" si="40"/>
        <v>1220</v>
      </c>
      <c r="ER49" s="57">
        <v>0.0</v>
      </c>
      <c r="ES49" s="132">
        <v>0.0</v>
      </c>
      <c r="ET49" s="57">
        <v>1220.0</v>
      </c>
      <c r="EU49" s="133">
        <f>1220-6100</f>
        <v>-4880</v>
      </c>
      <c r="EV49" s="57">
        <v>0.0</v>
      </c>
      <c r="EW49" s="65"/>
      <c r="EX49" s="65"/>
      <c r="EY49" s="39">
        <f t="shared" si="41"/>
        <v>-4880</v>
      </c>
      <c r="EZ49" s="119"/>
      <c r="FA49" s="116"/>
      <c r="FB49" s="66"/>
      <c r="FC49" s="116"/>
      <c r="FD49" s="66"/>
      <c r="FE49" s="119"/>
      <c r="FF49" s="119"/>
      <c r="FG49" s="39"/>
      <c r="FH49" s="119"/>
      <c r="FI49" s="116"/>
      <c r="FJ49" s="66"/>
      <c r="FK49" s="116"/>
      <c r="FL49" s="66"/>
      <c r="FM49" s="119"/>
      <c r="FN49" s="119"/>
      <c r="FO49" s="39"/>
      <c r="FP49" s="119"/>
      <c r="FQ49" s="116"/>
      <c r="FR49" s="66"/>
      <c r="FS49" s="116"/>
      <c r="FT49" s="66"/>
      <c r="FU49" s="119"/>
      <c r="FV49" s="119"/>
      <c r="FW49" s="39"/>
      <c r="FX49" s="119"/>
      <c r="FY49" s="116"/>
      <c r="FZ49" s="66"/>
      <c r="GA49" s="116"/>
      <c r="GB49" s="66"/>
      <c r="GC49" s="119"/>
      <c r="GD49" s="119"/>
      <c r="GE49" s="39"/>
      <c r="GF49" s="119"/>
      <c r="GG49" s="116"/>
      <c r="GH49" s="66"/>
      <c r="GI49" s="116"/>
      <c r="GJ49" s="66"/>
      <c r="GK49" s="119"/>
      <c r="GL49" s="119"/>
      <c r="GM49" s="39"/>
      <c r="GN49" s="119"/>
      <c r="GO49" s="116"/>
      <c r="GP49" s="66"/>
      <c r="GQ49" s="116"/>
      <c r="GR49" s="66"/>
      <c r="GS49" s="119"/>
      <c r="GT49" s="119"/>
      <c r="GU49" s="120"/>
    </row>
    <row r="50" outlineLevel="1">
      <c r="A50" s="112" t="b">
        <v>0</v>
      </c>
      <c r="B50" s="21" t="s">
        <v>114</v>
      </c>
      <c r="C50" s="53" t="s">
        <v>104</v>
      </c>
      <c r="D50" s="21">
        <v>261064.0</v>
      </c>
      <c r="E50" s="54"/>
      <c r="F50" s="21" t="s">
        <v>77</v>
      </c>
      <c r="G50" s="21" t="s">
        <v>75</v>
      </c>
      <c r="H50" s="21" t="s">
        <v>58</v>
      </c>
      <c r="I50" s="70"/>
      <c r="J50" s="57"/>
      <c r="K50" s="56"/>
      <c r="L50" s="57"/>
      <c r="M50" s="56"/>
      <c r="N50" s="57"/>
      <c r="O50" s="57"/>
      <c r="P50" s="65"/>
      <c r="Q50" s="39" t="str">
        <f t="shared" si="24"/>
        <v/>
      </c>
      <c r="R50" s="57"/>
      <c r="S50" s="56"/>
      <c r="T50" s="57"/>
      <c r="U50" s="56"/>
      <c r="V50" s="57"/>
      <c r="W50" s="65"/>
      <c r="X50" s="65"/>
      <c r="Y50" s="39" t="str">
        <f t="shared" si="25"/>
        <v/>
      </c>
      <c r="Z50" s="57"/>
      <c r="AA50" s="56"/>
      <c r="AB50" s="57"/>
      <c r="AC50" s="56"/>
      <c r="AD50" s="57"/>
      <c r="AE50" s="65"/>
      <c r="AF50" s="65"/>
      <c r="AG50" s="39" t="str">
        <f t="shared" si="26"/>
        <v/>
      </c>
      <c r="AH50" s="57"/>
      <c r="AI50" s="56"/>
      <c r="AJ50" s="57"/>
      <c r="AK50" s="56"/>
      <c r="AL50" s="57"/>
      <c r="AM50" s="65"/>
      <c r="AN50" s="65"/>
      <c r="AO50" s="39" t="str">
        <f t="shared" si="27"/>
        <v/>
      </c>
      <c r="AP50" s="57"/>
      <c r="AQ50" s="56"/>
      <c r="AR50" s="57"/>
      <c r="AS50" s="56"/>
      <c r="AT50" s="57"/>
      <c r="AU50" s="65"/>
      <c r="AV50" s="65"/>
      <c r="AW50" s="39" t="str">
        <f t="shared" si="28"/>
        <v/>
      </c>
      <c r="AX50" s="57"/>
      <c r="AY50" s="56"/>
      <c r="AZ50" s="57"/>
      <c r="BA50" s="56"/>
      <c r="BB50" s="57"/>
      <c r="BC50" s="65"/>
      <c r="BD50" s="65"/>
      <c r="BE50" s="39" t="str">
        <f t="shared" si="29"/>
        <v/>
      </c>
      <c r="BF50" s="57"/>
      <c r="BG50" s="56"/>
      <c r="BH50" s="57"/>
      <c r="BI50" s="56"/>
      <c r="BJ50" s="57"/>
      <c r="BK50" s="65"/>
      <c r="BL50" s="65"/>
      <c r="BM50" s="39" t="str">
        <f t="shared" si="30"/>
        <v/>
      </c>
      <c r="BN50" s="57">
        <v>1350.0</v>
      </c>
      <c r="BO50" s="56"/>
      <c r="BP50" s="57"/>
      <c r="BQ50" s="56"/>
      <c r="BR50" s="57"/>
      <c r="BS50" s="65"/>
      <c r="BT50" s="65"/>
      <c r="BU50" s="39" t="str">
        <f t="shared" si="31"/>
        <v/>
      </c>
      <c r="BV50" s="57">
        <v>585.0</v>
      </c>
      <c r="BW50" s="115">
        <v>585.0</v>
      </c>
      <c r="BX50" s="57">
        <v>0.0</v>
      </c>
      <c r="BY50" s="56">
        <v>0.0</v>
      </c>
      <c r="BZ50" s="57">
        <v>0.0</v>
      </c>
      <c r="CA50" s="65"/>
      <c r="CB50" s="65"/>
      <c r="CC50" s="39">
        <f t="shared" si="32"/>
        <v>-585</v>
      </c>
      <c r="CD50" s="57">
        <v>1350.0</v>
      </c>
      <c r="CE50" s="115">
        <v>1350.0</v>
      </c>
      <c r="CF50" s="57">
        <v>0.0</v>
      </c>
      <c r="CG50" s="56">
        <v>0.0</v>
      </c>
      <c r="CH50" s="57">
        <v>0.0</v>
      </c>
      <c r="CI50" s="57">
        <v>97.1</v>
      </c>
      <c r="CJ50" s="65"/>
      <c r="CK50" s="39">
        <f t="shared" si="33"/>
        <v>-1447.1</v>
      </c>
      <c r="CL50" s="57">
        <v>1220.0</v>
      </c>
      <c r="CM50" s="132">
        <v>0.0</v>
      </c>
      <c r="CN50" s="57">
        <v>1220.0</v>
      </c>
      <c r="CO50" s="57">
        <v>1220.0</v>
      </c>
      <c r="CP50" s="57">
        <v>0.0</v>
      </c>
      <c r="CQ50" s="57">
        <v>28.66</v>
      </c>
      <c r="CR50" s="65"/>
      <c r="CS50" s="39">
        <f t="shared" si="34"/>
        <v>1191.34</v>
      </c>
      <c r="CT50" s="57">
        <v>1220.0</v>
      </c>
      <c r="CU50" s="132">
        <v>0.0</v>
      </c>
      <c r="CV50" s="57">
        <v>1220.0</v>
      </c>
      <c r="CW50" s="57">
        <v>1220.0</v>
      </c>
      <c r="CX50" s="57">
        <v>0.0</v>
      </c>
      <c r="CY50" s="57">
        <v>29.31</v>
      </c>
      <c r="CZ50" s="65"/>
      <c r="DA50" s="39">
        <f t="shared" si="35"/>
        <v>1190.69</v>
      </c>
      <c r="DB50" s="121"/>
      <c r="DC50" s="57">
        <v>1220.0</v>
      </c>
      <c r="DD50" s="115">
        <v>1220.0</v>
      </c>
      <c r="DE50" s="57">
        <v>1220.0</v>
      </c>
      <c r="DF50" s="56">
        <v>0.0</v>
      </c>
      <c r="DG50" s="57">
        <v>0.0</v>
      </c>
      <c r="DH50" s="57"/>
      <c r="DI50" s="57"/>
      <c r="DJ50" s="65"/>
      <c r="DK50" s="39">
        <f t="shared" si="36"/>
        <v>-1220</v>
      </c>
      <c r="DL50" s="57">
        <v>1220.0</v>
      </c>
      <c r="DM50" s="115">
        <v>1220.0</v>
      </c>
      <c r="DN50" s="57">
        <v>0.0</v>
      </c>
      <c r="DO50" s="56">
        <v>0.0</v>
      </c>
      <c r="DP50" s="57">
        <v>0.0</v>
      </c>
      <c r="DQ50" s="65"/>
      <c r="DR50" s="65"/>
      <c r="DS50" s="39">
        <f t="shared" si="37"/>
        <v>-1220</v>
      </c>
      <c r="DT50" s="57">
        <v>1220.0</v>
      </c>
      <c r="DU50" s="115">
        <v>1220.0</v>
      </c>
      <c r="DV50" s="57">
        <v>0.0</v>
      </c>
      <c r="DW50" s="56">
        <v>0.0</v>
      </c>
      <c r="DX50" s="57">
        <v>0.0</v>
      </c>
      <c r="DY50" s="65"/>
      <c r="DZ50" s="65"/>
      <c r="EA50" s="39">
        <f t="shared" si="38"/>
        <v>-1220</v>
      </c>
      <c r="EB50" s="57">
        <v>1220.0</v>
      </c>
      <c r="EC50" s="115">
        <v>1220.0</v>
      </c>
      <c r="ED50" s="57">
        <v>0.0</v>
      </c>
      <c r="EE50" s="56">
        <v>0.0</v>
      </c>
      <c r="EF50" s="57">
        <v>0.0</v>
      </c>
      <c r="EG50" s="65"/>
      <c r="EH50" s="65"/>
      <c r="EI50" s="39">
        <f t="shared" si="39"/>
        <v>-1220</v>
      </c>
      <c r="EJ50" s="57">
        <v>1220.0</v>
      </c>
      <c r="EK50" s="115">
        <v>1220.0</v>
      </c>
      <c r="EL50" s="57">
        <v>0.0</v>
      </c>
      <c r="EM50" s="56">
        <v>0.0</v>
      </c>
      <c r="EN50" s="57">
        <v>0.0</v>
      </c>
      <c r="EO50" s="65"/>
      <c r="EP50" s="65"/>
      <c r="EQ50" s="39">
        <f t="shared" si="40"/>
        <v>-1220</v>
      </c>
      <c r="ER50" s="57"/>
      <c r="ES50" s="56"/>
      <c r="ET50" s="57"/>
      <c r="EU50" s="56"/>
      <c r="EV50" s="57"/>
      <c r="EW50" s="65"/>
      <c r="EX50" s="65"/>
      <c r="EY50" s="39" t="str">
        <f t="shared" si="41"/>
        <v/>
      </c>
      <c r="EZ50" s="66"/>
      <c r="FA50" s="56"/>
      <c r="FB50" s="66"/>
      <c r="FC50" s="116"/>
      <c r="FD50" s="66"/>
      <c r="FE50" s="119"/>
      <c r="FF50" s="119"/>
      <c r="FG50" s="39" t="str">
        <f>if(FC50="","",FC50+FD50-sum(FA50,FE50,FF50))</f>
        <v/>
      </c>
      <c r="FH50" s="66"/>
      <c r="FI50" s="116"/>
      <c r="FJ50" s="66"/>
      <c r="FK50" s="116"/>
      <c r="FL50" s="66"/>
      <c r="FM50" s="119"/>
      <c r="FN50" s="119"/>
      <c r="FO50" s="39" t="str">
        <f>if(FK50="","",FK50+FL50-sum(FI50,FM50,FN50))</f>
        <v/>
      </c>
      <c r="FP50" s="66"/>
      <c r="FQ50" s="116"/>
      <c r="FR50" s="66"/>
      <c r="FS50" s="116"/>
      <c r="FT50" s="66"/>
      <c r="FU50" s="119"/>
      <c r="FV50" s="119"/>
      <c r="FW50" s="39" t="str">
        <f>if(FS50="","",FS50+FT50-sum(FQ50,FU50,FV50))</f>
        <v/>
      </c>
      <c r="FX50" s="66"/>
      <c r="FY50" s="116"/>
      <c r="FZ50" s="66"/>
      <c r="GA50" s="116"/>
      <c r="GB50" s="66"/>
      <c r="GC50" s="119"/>
      <c r="GD50" s="119"/>
      <c r="GE50" s="39" t="str">
        <f>if(GA50="","",GA50+GB50-sum(FY50,GC50,GD50))</f>
        <v/>
      </c>
      <c r="GF50" s="66"/>
      <c r="GG50" s="116"/>
      <c r="GH50" s="66"/>
      <c r="GI50" s="116"/>
      <c r="GJ50" s="66"/>
      <c r="GK50" s="119"/>
      <c r="GL50" s="119"/>
      <c r="GM50" s="39" t="str">
        <f>if(GI50="","",GI50+GJ50-sum(GG50,GK50,GL50))</f>
        <v/>
      </c>
      <c r="GN50" s="66"/>
      <c r="GO50" s="116"/>
      <c r="GP50" s="66"/>
      <c r="GQ50" s="116"/>
      <c r="GR50" s="66"/>
      <c r="GS50" s="119"/>
      <c r="GT50" s="119"/>
      <c r="GU50" s="120"/>
    </row>
    <row r="51">
      <c r="A51" s="112" t="b">
        <v>0</v>
      </c>
      <c r="B51" s="21" t="s">
        <v>115</v>
      </c>
      <c r="C51" s="53" t="s">
        <v>131</v>
      </c>
      <c r="D51" s="21">
        <v>1203706.0</v>
      </c>
      <c r="F51" s="21" t="s">
        <v>56</v>
      </c>
      <c r="H51" s="21" t="s">
        <v>108</v>
      </c>
      <c r="I51" s="55"/>
      <c r="J51" s="65"/>
      <c r="K51" s="69"/>
      <c r="L51" s="65"/>
      <c r="M51" s="69"/>
      <c r="N51" s="65"/>
      <c r="O51" s="65"/>
      <c r="P51" s="65"/>
      <c r="Q51" s="39"/>
      <c r="R51" s="65"/>
      <c r="S51" s="69"/>
      <c r="T51" s="65"/>
      <c r="U51" s="69"/>
      <c r="V51" s="65"/>
      <c r="W51" s="65"/>
      <c r="X51" s="65"/>
      <c r="Y51" s="39"/>
      <c r="Z51" s="65"/>
      <c r="AA51" s="69"/>
      <c r="AB51" s="65"/>
      <c r="AC51" s="69"/>
      <c r="AD51" s="65"/>
      <c r="AE51" s="65"/>
      <c r="AF51" s="65"/>
      <c r="AG51" s="39"/>
      <c r="AH51" s="65"/>
      <c r="AI51" s="69"/>
      <c r="AJ51" s="65"/>
      <c r="AK51" s="69"/>
      <c r="AL51" s="65"/>
      <c r="AM51" s="65"/>
      <c r="AN51" s="65"/>
      <c r="AO51" s="39"/>
      <c r="AP51" s="65"/>
      <c r="AQ51" s="69"/>
      <c r="AR51" s="65"/>
      <c r="AS51" s="69"/>
      <c r="AT51" s="65"/>
      <c r="AU51" s="65"/>
      <c r="AV51" s="65"/>
      <c r="AW51" s="39"/>
      <c r="AX51" s="65"/>
      <c r="AY51" s="69"/>
      <c r="AZ51" s="65"/>
      <c r="BA51" s="69"/>
      <c r="BB51" s="65"/>
      <c r="BC51" s="65"/>
      <c r="BD51" s="65"/>
      <c r="BE51" s="39"/>
      <c r="BF51" s="65"/>
      <c r="BG51" s="69"/>
      <c r="BH51" s="65"/>
      <c r="BI51" s="69"/>
      <c r="BJ51" s="65"/>
      <c r="BK51" s="65"/>
      <c r="BL51" s="65"/>
      <c r="BM51" s="39"/>
      <c r="BN51" s="65"/>
      <c r="BO51" s="69"/>
      <c r="BP51" s="65"/>
      <c r="BQ51" s="69"/>
      <c r="BR51" s="65"/>
      <c r="BS51" s="65"/>
      <c r="BT51" s="65"/>
      <c r="BU51" s="39"/>
      <c r="BV51" s="65"/>
      <c r="BW51" s="69"/>
      <c r="BX51" s="65"/>
      <c r="BY51" s="69"/>
      <c r="BZ51" s="65"/>
      <c r="CA51" s="65"/>
      <c r="CB51" s="65"/>
      <c r="CC51" s="39"/>
      <c r="CD51" s="65"/>
      <c r="CE51" s="69"/>
      <c r="CF51" s="65"/>
      <c r="CG51" s="69"/>
      <c r="CH51" s="65"/>
      <c r="CI51" s="65"/>
      <c r="CJ51" s="65"/>
      <c r="CK51" s="39"/>
      <c r="CL51" s="65"/>
      <c r="CM51" s="69"/>
      <c r="CN51" s="65"/>
      <c r="CO51" s="69"/>
      <c r="CP51" s="65"/>
      <c r="CQ51" s="65"/>
      <c r="CR51" s="65"/>
      <c r="CS51" s="39"/>
      <c r="CT51" s="65"/>
      <c r="CU51" s="65"/>
      <c r="CV51" s="65"/>
      <c r="CW51" s="65"/>
      <c r="CX51" s="65"/>
      <c r="CY51" s="65"/>
      <c r="CZ51" s="65"/>
      <c r="DA51" s="39"/>
      <c r="DB51" s="118"/>
      <c r="DC51" s="65"/>
      <c r="DD51" s="69"/>
      <c r="DE51" s="65"/>
      <c r="DF51" s="69"/>
      <c r="DG51" s="65"/>
      <c r="DH51" s="65"/>
      <c r="DI51" s="65"/>
      <c r="DJ51" s="65"/>
      <c r="DK51" s="39"/>
      <c r="DL51" s="65"/>
      <c r="DM51" s="69"/>
      <c r="DN51" s="65"/>
      <c r="DO51" s="69"/>
      <c r="DP51" s="65"/>
      <c r="DQ51" s="65"/>
      <c r="DR51" s="65"/>
      <c r="DS51" s="39"/>
      <c r="DT51" s="65"/>
      <c r="DU51" s="69"/>
      <c r="DV51" s="65"/>
      <c r="DW51" s="69"/>
      <c r="DX51" s="65"/>
      <c r="DY51" s="65"/>
      <c r="DZ51" s="65"/>
      <c r="EA51" s="39"/>
      <c r="EB51" s="65"/>
      <c r="EC51" s="69"/>
      <c r="ED51" s="65"/>
      <c r="EE51" s="69"/>
      <c r="EF51" s="65"/>
      <c r="EG51" s="65"/>
      <c r="EH51" s="65"/>
      <c r="EI51" s="39"/>
      <c r="EJ51" s="65"/>
      <c r="EK51" s="69"/>
      <c r="EL51" s="57">
        <v>930.0</v>
      </c>
      <c r="EM51" s="56">
        <v>930.0</v>
      </c>
      <c r="EN51" s="57">
        <v>290.0</v>
      </c>
      <c r="EO51" s="65"/>
      <c r="EP51" s="65"/>
      <c r="EQ51" s="39">
        <f t="shared" si="40"/>
        <v>1220</v>
      </c>
      <c r="ER51" s="65"/>
      <c r="ES51" s="122"/>
      <c r="ET51" s="57"/>
      <c r="EU51" s="56"/>
      <c r="EV51" s="57"/>
      <c r="EW51" s="65"/>
      <c r="EX51" s="65"/>
      <c r="EY51" s="39"/>
      <c r="EZ51" s="65"/>
      <c r="FA51" s="69"/>
      <c r="FB51" s="65"/>
      <c r="FC51" s="69"/>
      <c r="FD51" s="65"/>
      <c r="FE51" s="65"/>
      <c r="FF51" s="65"/>
      <c r="FG51" s="39"/>
      <c r="FH51" s="65"/>
      <c r="FI51" s="69"/>
      <c r="FJ51" s="65"/>
      <c r="FK51" s="69"/>
      <c r="FL51" s="65"/>
      <c r="FM51" s="65"/>
      <c r="FN51" s="65"/>
      <c r="FO51" s="39"/>
      <c r="FP51" s="65"/>
      <c r="FQ51" s="69"/>
      <c r="FR51" s="65"/>
      <c r="FS51" s="69"/>
      <c r="FT51" s="65"/>
      <c r="FU51" s="65"/>
      <c r="FV51" s="65"/>
      <c r="FW51" s="39"/>
      <c r="FX51" s="65"/>
      <c r="FY51" s="69"/>
      <c r="FZ51" s="65"/>
      <c r="GA51" s="69"/>
      <c r="GB51" s="65"/>
      <c r="GC51" s="65"/>
      <c r="GD51" s="65"/>
      <c r="GE51" s="39"/>
      <c r="GF51" s="65"/>
      <c r="GG51" s="69"/>
      <c r="GH51" s="65"/>
      <c r="GI51" s="69"/>
      <c r="GJ51" s="65"/>
      <c r="GK51" s="65"/>
      <c r="GL51" s="65"/>
      <c r="GM51" s="39"/>
      <c r="GN51" s="65"/>
      <c r="GO51" s="116"/>
      <c r="GP51" s="65"/>
      <c r="GQ51" s="116"/>
      <c r="GR51" s="65"/>
      <c r="GS51" s="65"/>
      <c r="GT51" s="65"/>
      <c r="GU51" s="120"/>
    </row>
    <row r="52">
      <c r="A52" s="112" t="b">
        <v>0</v>
      </c>
      <c r="B52" s="21"/>
      <c r="C52" s="53"/>
      <c r="D52" s="21"/>
      <c r="E52" s="67"/>
      <c r="F52" s="21"/>
      <c r="G52" s="21"/>
      <c r="H52" s="21"/>
      <c r="I52" s="70"/>
      <c r="J52" s="57"/>
      <c r="K52" s="56"/>
      <c r="L52" s="57"/>
      <c r="M52" s="56"/>
      <c r="N52" s="57"/>
      <c r="O52" s="65"/>
      <c r="P52" s="65"/>
      <c r="Q52" s="39" t="str">
        <f t="shared" ref="Q52:Q54" si="49">if(M52="","",M52+N52-sum(K52,O52,P52))</f>
        <v/>
      </c>
      <c r="R52" s="57"/>
      <c r="S52" s="56"/>
      <c r="T52" s="57"/>
      <c r="U52" s="56"/>
      <c r="V52" s="57"/>
      <c r="W52" s="65"/>
      <c r="X52" s="65"/>
      <c r="Y52" s="39" t="str">
        <f t="shared" ref="Y52:Y54" si="50">if(U52="","",U52+V52-sum(S52,W52,X52))</f>
        <v/>
      </c>
      <c r="Z52" s="57"/>
      <c r="AA52" s="56"/>
      <c r="AB52" s="57"/>
      <c r="AC52" s="56"/>
      <c r="AD52" s="57"/>
      <c r="AE52" s="65"/>
      <c r="AF52" s="65"/>
      <c r="AG52" s="39" t="str">
        <f t="shared" ref="AG52:AG54" si="51">if(AC52="","",AC52+AD52-sum(AA52,AE52,AF52))</f>
        <v/>
      </c>
      <c r="AH52" s="57"/>
      <c r="AI52" s="56"/>
      <c r="AJ52" s="57"/>
      <c r="AK52" s="56"/>
      <c r="AL52" s="57"/>
      <c r="AM52" s="65"/>
      <c r="AN52" s="65"/>
      <c r="AO52" s="39" t="str">
        <f t="shared" ref="AO52:AO54" si="52">if(AK52="","",AK52+AL52-sum(AI52,AM52,AN52))</f>
        <v/>
      </c>
      <c r="AP52" s="57"/>
      <c r="AQ52" s="56"/>
      <c r="AR52" s="57"/>
      <c r="AS52" s="56"/>
      <c r="AT52" s="57"/>
      <c r="AU52" s="65"/>
      <c r="AV52" s="65"/>
      <c r="AW52" s="39" t="str">
        <f t="shared" ref="AW52:AW54" si="53">if(AS52="","",AS52+AT52-sum(AQ52,AU52,AV52))</f>
        <v/>
      </c>
      <c r="AX52" s="57"/>
      <c r="AY52" s="56"/>
      <c r="AZ52" s="57"/>
      <c r="BA52" s="56"/>
      <c r="BB52" s="57"/>
      <c r="BC52" s="65"/>
      <c r="BD52" s="65"/>
      <c r="BE52" s="39" t="str">
        <f t="shared" ref="BE52:BE54" si="54">if(BA52="","",BA52+BB52-sum(AY52,BC52,BD52))</f>
        <v/>
      </c>
      <c r="BF52" s="57"/>
      <c r="BG52" s="56"/>
      <c r="BH52" s="57"/>
      <c r="BI52" s="56"/>
      <c r="BJ52" s="57"/>
      <c r="BK52" s="65"/>
      <c r="BL52" s="65"/>
      <c r="BM52" s="39" t="str">
        <f t="shared" ref="BM52:BM54" si="55">if(BI52="","",BI52+BJ52-sum(BG52,BK52,BL52))</f>
        <v/>
      </c>
      <c r="BN52" s="57"/>
      <c r="BO52" s="56"/>
      <c r="BP52" s="57"/>
      <c r="BQ52" s="56"/>
      <c r="BR52" s="57"/>
      <c r="BS52" s="65"/>
      <c r="BT52" s="65"/>
      <c r="BU52" s="39" t="str">
        <f t="shared" ref="BU52:BU54" si="56">if(BQ52="","",BQ52+BR52-sum(BO52,BS52,BT52))</f>
        <v/>
      </c>
      <c r="BV52" s="57"/>
      <c r="BW52" s="56"/>
      <c r="BX52" s="57"/>
      <c r="BY52" s="56"/>
      <c r="BZ52" s="57"/>
      <c r="CA52" s="65"/>
      <c r="CB52" s="65"/>
      <c r="CC52" s="39" t="str">
        <f t="shared" ref="CC52:CC54" si="57">if(BY52="","",BY52+BZ52-sum(BW52,CA52,CB52))</f>
        <v/>
      </c>
      <c r="CD52" s="57"/>
      <c r="CE52" s="56"/>
      <c r="CF52" s="57"/>
      <c r="CG52" s="56"/>
      <c r="CH52" s="57"/>
      <c r="CI52" s="65"/>
      <c r="CJ52" s="65"/>
      <c r="CK52" s="39" t="str">
        <f t="shared" ref="CK52:CK54" si="58">if(CG52="","",CG52+CH52-sum(CE52,CI52,CJ52))</f>
        <v/>
      </c>
      <c r="CL52" s="57"/>
      <c r="CM52" s="56"/>
      <c r="CN52" s="57"/>
      <c r="CO52" s="56"/>
      <c r="CP52" s="57"/>
      <c r="CQ52" s="65"/>
      <c r="CR52" s="65"/>
      <c r="CS52" s="39" t="str">
        <f t="shared" ref="CS52:CS54" si="59">if(CO52="","",CO52+CP52-sum(CM52,CQ52,CR52))</f>
        <v/>
      </c>
      <c r="CT52" s="57"/>
      <c r="CU52" s="57"/>
      <c r="CV52" s="57"/>
      <c r="CW52" s="57"/>
      <c r="CX52" s="57"/>
      <c r="CY52" s="65"/>
      <c r="CZ52" s="65"/>
      <c r="DA52" s="39" t="str">
        <f t="shared" ref="DA52:DA54" si="60">if(CW52="","",CW52+CX52-sum(CU52,CY52,CZ52))</f>
        <v/>
      </c>
      <c r="DB52" s="118"/>
      <c r="DC52" s="57"/>
      <c r="DD52" s="56"/>
      <c r="DE52" s="57"/>
      <c r="DF52" s="56"/>
      <c r="DG52" s="57"/>
      <c r="DH52" s="57"/>
      <c r="DI52" s="65"/>
      <c r="DJ52" s="65"/>
      <c r="DK52" s="39" t="str">
        <f t="shared" ref="DK52:DK54" si="61">if(DF52="","",DF52+DG52-sum(DD52,DI52,DJ52))</f>
        <v/>
      </c>
      <c r="DL52" s="57"/>
      <c r="DM52" s="56"/>
      <c r="DN52" s="57"/>
      <c r="DO52" s="56"/>
      <c r="DP52" s="57"/>
      <c r="DQ52" s="65"/>
      <c r="DR52" s="65"/>
      <c r="DS52" s="39" t="str">
        <f t="shared" ref="DS52:DS54" si="62">if(DO52="","",DO52+DP52-sum(DM52,DQ52,DR52))</f>
        <v/>
      </c>
      <c r="DT52" s="57"/>
      <c r="DU52" s="56"/>
      <c r="DV52" s="57"/>
      <c r="DW52" s="56"/>
      <c r="DX52" s="57"/>
      <c r="DY52" s="65"/>
      <c r="DZ52" s="65"/>
      <c r="EA52" s="39" t="str">
        <f t="shared" ref="EA52:EA54" si="63">if(DW52="","",DW52+DX52-sum(DU52,DY52,DZ52))</f>
        <v/>
      </c>
      <c r="EB52" s="57"/>
      <c r="EC52" s="56"/>
      <c r="ED52" s="57"/>
      <c r="EE52" s="56"/>
      <c r="EF52" s="57"/>
      <c r="EG52" s="65"/>
      <c r="EH52" s="65"/>
      <c r="EI52" s="39" t="str">
        <f t="shared" ref="EI52:EI54" si="64">if(EE52="","",EE52+EF52-sum(EC52,EG52,EH52))</f>
        <v/>
      </c>
      <c r="EJ52" s="57"/>
      <c r="EK52" s="56"/>
      <c r="EL52" s="57"/>
      <c r="EM52" s="56"/>
      <c r="EN52" s="57"/>
      <c r="EO52" s="65"/>
      <c r="EP52" s="65"/>
      <c r="EQ52" s="39" t="str">
        <f t="shared" si="40"/>
        <v/>
      </c>
      <c r="ER52" s="57"/>
      <c r="ES52" s="56"/>
      <c r="ET52" s="57"/>
      <c r="EU52" s="56"/>
      <c r="EV52" s="57"/>
      <c r="EW52" s="65"/>
      <c r="EX52" s="119"/>
      <c r="EY52" s="39" t="str">
        <f t="shared" ref="EY52:EY54" si="65">if(EU52="","",EU52+EV52-sum(ES52,EW52,EX52))</f>
        <v/>
      </c>
      <c r="EZ52" s="66"/>
      <c r="FA52" s="116"/>
      <c r="FB52" s="66"/>
      <c r="FC52" s="116"/>
      <c r="FD52" s="66"/>
      <c r="FE52" s="119"/>
      <c r="FF52" s="119"/>
      <c r="FG52" s="39" t="str">
        <f t="shared" ref="FG52:FG54" si="66">if(FC52="","",FC52+FD52-sum(FA52,FE52,FF52))</f>
        <v/>
      </c>
      <c r="FH52" s="66"/>
      <c r="FI52" s="116"/>
      <c r="FJ52" s="66"/>
      <c r="FK52" s="116"/>
      <c r="FL52" s="66"/>
      <c r="FM52" s="119"/>
      <c r="FN52" s="119"/>
      <c r="FO52" s="39" t="str">
        <f t="shared" ref="FO52:FO54" si="67">if(FK52="","",FK52+FL52-sum(FI52,FM52,FN52))</f>
        <v/>
      </c>
      <c r="FP52" s="66"/>
      <c r="FQ52" s="116"/>
      <c r="FR52" s="66"/>
      <c r="FS52" s="116"/>
      <c r="FT52" s="66"/>
      <c r="FU52" s="119"/>
      <c r="FV52" s="119"/>
      <c r="FW52" s="39" t="str">
        <f t="shared" ref="FW52:FW54" si="68">if(FS52="","",FS52+FT52-sum(FQ52,FU52,FV52))</f>
        <v/>
      </c>
      <c r="FX52" s="66"/>
      <c r="FY52" s="116"/>
      <c r="FZ52" s="66"/>
      <c r="GA52" s="116"/>
      <c r="GB52" s="66"/>
      <c r="GC52" s="119"/>
      <c r="GD52" s="119"/>
      <c r="GE52" s="39" t="str">
        <f t="shared" ref="GE52:GE54" si="69">if(GA52="","",GA52+GB52-sum(FY52,GC52,GD52))</f>
        <v/>
      </c>
      <c r="GF52" s="66"/>
      <c r="GG52" s="116"/>
      <c r="GH52" s="66"/>
      <c r="GI52" s="116"/>
      <c r="GJ52" s="66"/>
      <c r="GK52" s="119"/>
      <c r="GL52" s="119"/>
      <c r="GM52" s="39" t="str">
        <f t="shared" ref="GM52:GM54" si="70">if(GI52="","",GI52+GJ52-sum(GG52,GK52,GL52))</f>
        <v/>
      </c>
      <c r="GN52" s="66"/>
      <c r="GO52" s="116"/>
      <c r="GP52" s="66"/>
      <c r="GQ52" s="116"/>
      <c r="GR52" s="66"/>
      <c r="GS52" s="119"/>
      <c r="GT52" s="119"/>
      <c r="GU52" s="120"/>
    </row>
    <row r="53">
      <c r="A53" s="112" t="b">
        <v>0</v>
      </c>
      <c r="B53" s="21"/>
      <c r="C53" s="53"/>
      <c r="D53" s="21"/>
      <c r="E53" s="67"/>
      <c r="F53" s="21"/>
      <c r="G53" s="21"/>
      <c r="H53" s="21"/>
      <c r="I53" s="70"/>
      <c r="J53" s="57"/>
      <c r="K53" s="56"/>
      <c r="L53" s="57"/>
      <c r="M53" s="56"/>
      <c r="N53" s="57"/>
      <c r="O53" s="65"/>
      <c r="P53" s="65"/>
      <c r="Q53" s="39" t="str">
        <f t="shared" si="49"/>
        <v/>
      </c>
      <c r="R53" s="57"/>
      <c r="S53" s="56"/>
      <c r="T53" s="57"/>
      <c r="U53" s="56"/>
      <c r="V53" s="57"/>
      <c r="W53" s="65"/>
      <c r="X53" s="65"/>
      <c r="Y53" s="39" t="str">
        <f t="shared" si="50"/>
        <v/>
      </c>
      <c r="Z53" s="57"/>
      <c r="AA53" s="56"/>
      <c r="AB53" s="57"/>
      <c r="AC53" s="56"/>
      <c r="AD53" s="57"/>
      <c r="AE53" s="65"/>
      <c r="AF53" s="65"/>
      <c r="AG53" s="39" t="str">
        <f t="shared" si="51"/>
        <v/>
      </c>
      <c r="AH53" s="57"/>
      <c r="AI53" s="56"/>
      <c r="AJ53" s="57"/>
      <c r="AK53" s="56"/>
      <c r="AL53" s="57"/>
      <c r="AM53" s="65"/>
      <c r="AN53" s="65"/>
      <c r="AO53" s="39" t="str">
        <f t="shared" si="52"/>
        <v/>
      </c>
      <c r="AP53" s="57"/>
      <c r="AQ53" s="56"/>
      <c r="AR53" s="57"/>
      <c r="AS53" s="56"/>
      <c r="AT53" s="57"/>
      <c r="AU53" s="65"/>
      <c r="AV53" s="65"/>
      <c r="AW53" s="39" t="str">
        <f t="shared" si="53"/>
        <v/>
      </c>
      <c r="AX53" s="57"/>
      <c r="AY53" s="56"/>
      <c r="AZ53" s="57"/>
      <c r="BA53" s="56"/>
      <c r="BB53" s="57"/>
      <c r="BC53" s="65"/>
      <c r="BD53" s="65"/>
      <c r="BE53" s="39" t="str">
        <f t="shared" si="54"/>
        <v/>
      </c>
      <c r="BF53" s="57"/>
      <c r="BG53" s="56"/>
      <c r="BH53" s="57"/>
      <c r="BI53" s="56"/>
      <c r="BJ53" s="57"/>
      <c r="BK53" s="65"/>
      <c r="BL53" s="65"/>
      <c r="BM53" s="39" t="str">
        <f t="shared" si="55"/>
        <v/>
      </c>
      <c r="BN53" s="57"/>
      <c r="BO53" s="56"/>
      <c r="BP53" s="57"/>
      <c r="BQ53" s="56"/>
      <c r="BR53" s="57"/>
      <c r="BS53" s="65"/>
      <c r="BT53" s="65"/>
      <c r="BU53" s="39" t="str">
        <f t="shared" si="56"/>
        <v/>
      </c>
      <c r="BV53" s="57"/>
      <c r="BW53" s="56"/>
      <c r="BX53" s="57"/>
      <c r="BY53" s="56"/>
      <c r="BZ53" s="57"/>
      <c r="CA53" s="65"/>
      <c r="CB53" s="65"/>
      <c r="CC53" s="39" t="str">
        <f t="shared" si="57"/>
        <v/>
      </c>
      <c r="CD53" s="57"/>
      <c r="CE53" s="56"/>
      <c r="CF53" s="57"/>
      <c r="CG53" s="56"/>
      <c r="CH53" s="57"/>
      <c r="CI53" s="65"/>
      <c r="CJ53" s="65"/>
      <c r="CK53" s="39" t="str">
        <f t="shared" si="58"/>
        <v/>
      </c>
      <c r="CL53" s="57"/>
      <c r="CM53" s="56"/>
      <c r="CN53" s="57"/>
      <c r="CO53" s="56"/>
      <c r="CP53" s="57"/>
      <c r="CQ53" s="65"/>
      <c r="CR53" s="65"/>
      <c r="CS53" s="39" t="str">
        <f t="shared" si="59"/>
        <v/>
      </c>
      <c r="CT53" s="57"/>
      <c r="CU53" s="57"/>
      <c r="CV53" s="57"/>
      <c r="CW53" s="57"/>
      <c r="CX53" s="57"/>
      <c r="CY53" s="65"/>
      <c r="CZ53" s="65"/>
      <c r="DA53" s="39" t="str">
        <f t="shared" si="60"/>
        <v/>
      </c>
      <c r="DB53" s="118"/>
      <c r="DC53" s="57"/>
      <c r="DD53" s="56"/>
      <c r="DE53" s="57"/>
      <c r="DF53" s="56"/>
      <c r="DG53" s="57"/>
      <c r="DH53" s="57"/>
      <c r="DI53" s="65"/>
      <c r="DJ53" s="65"/>
      <c r="DK53" s="39" t="str">
        <f t="shared" si="61"/>
        <v/>
      </c>
      <c r="DL53" s="57"/>
      <c r="DM53" s="56"/>
      <c r="DN53" s="57"/>
      <c r="DO53" s="56"/>
      <c r="DP53" s="57"/>
      <c r="DQ53" s="65"/>
      <c r="DR53" s="65"/>
      <c r="DS53" s="39" t="str">
        <f t="shared" si="62"/>
        <v/>
      </c>
      <c r="DT53" s="57"/>
      <c r="DU53" s="56"/>
      <c r="DV53" s="57"/>
      <c r="DW53" s="56"/>
      <c r="DX53" s="57"/>
      <c r="DY53" s="65"/>
      <c r="DZ53" s="65"/>
      <c r="EA53" s="39" t="str">
        <f t="shared" si="63"/>
        <v/>
      </c>
      <c r="EB53" s="57"/>
      <c r="EC53" s="56"/>
      <c r="ED53" s="57"/>
      <c r="EE53" s="56"/>
      <c r="EF53" s="57"/>
      <c r="EG53" s="65"/>
      <c r="EH53" s="65"/>
      <c r="EI53" s="39" t="str">
        <f t="shared" si="64"/>
        <v/>
      </c>
      <c r="EJ53" s="57"/>
      <c r="EK53" s="56"/>
      <c r="EL53" s="57"/>
      <c r="EM53" s="56"/>
      <c r="EN53" s="57"/>
      <c r="EO53" s="65"/>
      <c r="EP53" s="65"/>
      <c r="EQ53" s="39" t="str">
        <f t="shared" si="40"/>
        <v/>
      </c>
      <c r="ER53" s="57"/>
      <c r="ES53" s="56"/>
      <c r="ET53" s="57"/>
      <c r="EU53" s="56"/>
      <c r="EV53" s="57"/>
      <c r="EW53" s="65"/>
      <c r="EX53" s="119"/>
      <c r="EY53" s="39" t="str">
        <f t="shared" si="65"/>
        <v/>
      </c>
      <c r="EZ53" s="66"/>
      <c r="FA53" s="116"/>
      <c r="FB53" s="66"/>
      <c r="FC53" s="116"/>
      <c r="FD53" s="66"/>
      <c r="FE53" s="119"/>
      <c r="FF53" s="119"/>
      <c r="FG53" s="39" t="str">
        <f t="shared" si="66"/>
        <v/>
      </c>
      <c r="FH53" s="66"/>
      <c r="FI53" s="116"/>
      <c r="FJ53" s="66"/>
      <c r="FK53" s="116"/>
      <c r="FL53" s="66"/>
      <c r="FM53" s="119"/>
      <c r="FN53" s="119"/>
      <c r="FO53" s="39" t="str">
        <f t="shared" si="67"/>
        <v/>
      </c>
      <c r="FP53" s="66"/>
      <c r="FQ53" s="116"/>
      <c r="FR53" s="66"/>
      <c r="FS53" s="116"/>
      <c r="FT53" s="66"/>
      <c r="FU53" s="119"/>
      <c r="FV53" s="119"/>
      <c r="FW53" s="39" t="str">
        <f t="shared" si="68"/>
        <v/>
      </c>
      <c r="FX53" s="66"/>
      <c r="FY53" s="116"/>
      <c r="FZ53" s="66"/>
      <c r="GA53" s="116"/>
      <c r="GB53" s="66"/>
      <c r="GC53" s="119"/>
      <c r="GD53" s="119"/>
      <c r="GE53" s="39" t="str">
        <f t="shared" si="69"/>
        <v/>
      </c>
      <c r="GF53" s="66"/>
      <c r="GG53" s="116"/>
      <c r="GH53" s="66"/>
      <c r="GI53" s="116"/>
      <c r="GJ53" s="66"/>
      <c r="GK53" s="119"/>
      <c r="GL53" s="119"/>
      <c r="GM53" s="39" t="str">
        <f t="shared" si="70"/>
        <v/>
      </c>
      <c r="GN53" s="66"/>
      <c r="GO53" s="116"/>
      <c r="GP53" s="66"/>
      <c r="GQ53" s="116"/>
      <c r="GR53" s="66"/>
      <c r="GS53" s="119"/>
      <c r="GT53" s="119"/>
      <c r="GU53" s="120"/>
    </row>
    <row r="54">
      <c r="A54" s="112"/>
      <c r="E54" s="54"/>
      <c r="I54" s="70"/>
      <c r="J54" s="65"/>
      <c r="K54" s="56"/>
      <c r="L54" s="57"/>
      <c r="M54" s="56"/>
      <c r="N54" s="57"/>
      <c r="O54" s="65"/>
      <c r="P54" s="65"/>
      <c r="Q54" s="39" t="str">
        <f t="shared" si="49"/>
        <v/>
      </c>
      <c r="R54" s="57"/>
      <c r="S54" s="56"/>
      <c r="T54" s="57"/>
      <c r="U54" s="56"/>
      <c r="V54" s="57"/>
      <c r="W54" s="65"/>
      <c r="X54" s="65"/>
      <c r="Y54" s="39" t="str">
        <f t="shared" si="50"/>
        <v/>
      </c>
      <c r="Z54" s="57"/>
      <c r="AA54" s="56"/>
      <c r="AB54" s="57"/>
      <c r="AC54" s="56"/>
      <c r="AD54" s="57"/>
      <c r="AE54" s="65"/>
      <c r="AF54" s="65"/>
      <c r="AG54" s="39" t="str">
        <f t="shared" si="51"/>
        <v/>
      </c>
      <c r="AH54" s="57"/>
      <c r="AI54" s="56"/>
      <c r="AJ54" s="57"/>
      <c r="AK54" s="56"/>
      <c r="AL54" s="57"/>
      <c r="AM54" s="65"/>
      <c r="AN54" s="65"/>
      <c r="AO54" s="39" t="str">
        <f t="shared" si="52"/>
        <v/>
      </c>
      <c r="AP54" s="57"/>
      <c r="AQ54" s="56"/>
      <c r="AR54" s="57"/>
      <c r="AS54" s="56"/>
      <c r="AT54" s="57"/>
      <c r="AU54" s="65"/>
      <c r="AV54" s="65"/>
      <c r="AW54" s="39" t="str">
        <f t="shared" si="53"/>
        <v/>
      </c>
      <c r="AX54" s="57"/>
      <c r="AY54" s="56"/>
      <c r="AZ54" s="57"/>
      <c r="BA54" s="56"/>
      <c r="BB54" s="57"/>
      <c r="BC54" s="65"/>
      <c r="BD54" s="65"/>
      <c r="BE54" s="39" t="str">
        <f t="shared" si="54"/>
        <v/>
      </c>
      <c r="BF54" s="57"/>
      <c r="BG54" s="56"/>
      <c r="BH54" s="57"/>
      <c r="BI54" s="56"/>
      <c r="BJ54" s="57"/>
      <c r="BK54" s="65"/>
      <c r="BL54" s="65"/>
      <c r="BM54" s="39" t="str">
        <f t="shared" si="55"/>
        <v/>
      </c>
      <c r="BN54" s="57"/>
      <c r="BO54" s="56"/>
      <c r="BP54" s="57"/>
      <c r="BQ54" s="56"/>
      <c r="BR54" s="57"/>
      <c r="BS54" s="65"/>
      <c r="BT54" s="65"/>
      <c r="BU54" s="39" t="str">
        <f t="shared" si="56"/>
        <v/>
      </c>
      <c r="BV54" s="57"/>
      <c r="BW54" s="56"/>
      <c r="BX54" s="57"/>
      <c r="BY54" s="56"/>
      <c r="BZ54" s="57"/>
      <c r="CA54" s="65"/>
      <c r="CB54" s="65"/>
      <c r="CC54" s="39" t="str">
        <f t="shared" si="57"/>
        <v/>
      </c>
      <c r="CD54" s="57"/>
      <c r="CE54" s="56"/>
      <c r="CF54" s="57"/>
      <c r="CG54" s="56"/>
      <c r="CH54" s="57"/>
      <c r="CI54" s="65"/>
      <c r="CJ54" s="65"/>
      <c r="CK54" s="39" t="str">
        <f t="shared" si="58"/>
        <v/>
      </c>
      <c r="CL54" s="57"/>
      <c r="CM54" s="56"/>
      <c r="CN54" s="57"/>
      <c r="CO54" s="56"/>
      <c r="CP54" s="57"/>
      <c r="CQ54" s="65"/>
      <c r="CR54" s="65"/>
      <c r="CS54" s="39" t="str">
        <f t="shared" si="59"/>
        <v/>
      </c>
      <c r="CT54" s="57"/>
      <c r="CU54" s="57"/>
      <c r="CV54" s="57"/>
      <c r="CW54" s="57"/>
      <c r="CX54" s="57"/>
      <c r="CY54" s="65"/>
      <c r="CZ54" s="65"/>
      <c r="DA54" s="39" t="str">
        <f t="shared" si="60"/>
        <v/>
      </c>
      <c r="DB54" s="118"/>
      <c r="DC54" s="65"/>
      <c r="DD54" s="56"/>
      <c r="DE54" s="57"/>
      <c r="DF54" s="56"/>
      <c r="DG54" s="57"/>
      <c r="DH54" s="57"/>
      <c r="DI54" s="65"/>
      <c r="DJ54" s="65"/>
      <c r="DK54" s="39" t="str">
        <f t="shared" si="61"/>
        <v/>
      </c>
      <c r="DL54" s="57"/>
      <c r="DM54" s="56"/>
      <c r="DN54" s="57"/>
      <c r="DO54" s="56"/>
      <c r="DP54" s="57"/>
      <c r="DQ54" s="65"/>
      <c r="DR54" s="65"/>
      <c r="DS54" s="39" t="str">
        <f t="shared" si="62"/>
        <v/>
      </c>
      <c r="DT54" s="57"/>
      <c r="DU54" s="56"/>
      <c r="DV54" s="57"/>
      <c r="DW54" s="56"/>
      <c r="DX54" s="57"/>
      <c r="DY54" s="65"/>
      <c r="DZ54" s="65"/>
      <c r="EA54" s="39" t="str">
        <f t="shared" si="63"/>
        <v/>
      </c>
      <c r="EB54" s="57"/>
      <c r="EC54" s="56"/>
      <c r="ED54" s="57"/>
      <c r="EE54" s="56"/>
      <c r="EF54" s="57"/>
      <c r="EG54" s="65"/>
      <c r="EH54" s="65"/>
      <c r="EI54" s="39" t="str">
        <f t="shared" si="64"/>
        <v/>
      </c>
      <c r="EJ54" s="57"/>
      <c r="EK54" s="56"/>
      <c r="EL54" s="57"/>
      <c r="EM54" s="56"/>
      <c r="EN54" s="57"/>
      <c r="EO54" s="65"/>
      <c r="EP54" s="65"/>
      <c r="EQ54" s="39" t="str">
        <f t="shared" si="40"/>
        <v/>
      </c>
      <c r="ER54" s="57"/>
      <c r="ES54" s="116"/>
      <c r="ET54" s="57"/>
      <c r="EU54" s="56"/>
      <c r="EV54" s="57"/>
      <c r="EW54" s="65"/>
      <c r="EX54" s="119"/>
      <c r="EY54" s="39" t="str">
        <f t="shared" si="65"/>
        <v/>
      </c>
      <c r="EZ54" s="66"/>
      <c r="FA54" s="116"/>
      <c r="FB54" s="66"/>
      <c r="FC54" s="116"/>
      <c r="FD54" s="66"/>
      <c r="FE54" s="119"/>
      <c r="FF54" s="119"/>
      <c r="FG54" s="39" t="str">
        <f t="shared" si="66"/>
        <v/>
      </c>
      <c r="FH54" s="66"/>
      <c r="FI54" s="116"/>
      <c r="FJ54" s="66"/>
      <c r="FK54" s="116"/>
      <c r="FL54" s="66"/>
      <c r="FM54" s="119"/>
      <c r="FN54" s="119"/>
      <c r="FO54" s="39" t="str">
        <f t="shared" si="67"/>
        <v/>
      </c>
      <c r="FP54" s="66"/>
      <c r="FQ54" s="116"/>
      <c r="FR54" s="66"/>
      <c r="FS54" s="116"/>
      <c r="FT54" s="66"/>
      <c r="FU54" s="119"/>
      <c r="FV54" s="119"/>
      <c r="FW54" s="39" t="str">
        <f t="shared" si="68"/>
        <v/>
      </c>
      <c r="FX54" s="66"/>
      <c r="FY54" s="116"/>
      <c r="FZ54" s="66"/>
      <c r="GA54" s="116"/>
      <c r="GB54" s="66"/>
      <c r="GC54" s="119"/>
      <c r="GD54" s="119"/>
      <c r="GE54" s="39" t="str">
        <f t="shared" si="69"/>
        <v/>
      </c>
      <c r="GF54" s="66"/>
      <c r="GG54" s="116"/>
      <c r="GH54" s="66"/>
      <c r="GI54" s="116"/>
      <c r="GJ54" s="66"/>
      <c r="GK54" s="119"/>
      <c r="GL54" s="119"/>
      <c r="GM54" s="39" t="str">
        <f t="shared" si="70"/>
        <v/>
      </c>
      <c r="GN54" s="66"/>
      <c r="GO54" s="116"/>
      <c r="GP54" s="66"/>
      <c r="GQ54" s="116"/>
      <c r="GR54" s="66"/>
      <c r="GS54" s="119"/>
      <c r="GT54" s="119"/>
      <c r="GU54" s="120"/>
    </row>
  </sheetData>
  <mergeCells count="53">
    <mergeCell ref="EZ2:FF2"/>
    <mergeCell ref="FH2:FN2"/>
    <mergeCell ref="A26:B26"/>
    <mergeCell ref="A40:B40"/>
    <mergeCell ref="CL2:CR2"/>
    <mergeCell ref="CT2:CZ2"/>
    <mergeCell ref="DL2:DR2"/>
    <mergeCell ref="DT2:DZ2"/>
    <mergeCell ref="EB2:EH2"/>
    <mergeCell ref="EJ2:EP2"/>
    <mergeCell ref="ER2:EX2"/>
    <mergeCell ref="FS1:FV1"/>
    <mergeCell ref="GA1:GD1"/>
    <mergeCell ref="GI1:GL1"/>
    <mergeCell ref="GQ1:GT1"/>
    <mergeCell ref="FP2:FV2"/>
    <mergeCell ref="FX2:GD2"/>
    <mergeCell ref="GF2:GL2"/>
    <mergeCell ref="GN2:GT2"/>
    <mergeCell ref="DO1:DR1"/>
    <mergeCell ref="DW1:DZ1"/>
    <mergeCell ref="EE1:EH1"/>
    <mergeCell ref="EM1:EP1"/>
    <mergeCell ref="EU1:EX1"/>
    <mergeCell ref="FC1:FF1"/>
    <mergeCell ref="FK1:FN1"/>
    <mergeCell ref="M1:P1"/>
    <mergeCell ref="U1:X1"/>
    <mergeCell ref="AC1:AF1"/>
    <mergeCell ref="AK1:AN1"/>
    <mergeCell ref="AS1:AV1"/>
    <mergeCell ref="BA1:BD1"/>
    <mergeCell ref="BI1:BL1"/>
    <mergeCell ref="BF2:BL2"/>
    <mergeCell ref="BN2:BT2"/>
    <mergeCell ref="C2:I2"/>
    <mergeCell ref="J2:P2"/>
    <mergeCell ref="R2:X2"/>
    <mergeCell ref="Z2:AF2"/>
    <mergeCell ref="AH2:AN2"/>
    <mergeCell ref="AP2:AV2"/>
    <mergeCell ref="AX2:BD2"/>
    <mergeCell ref="A4:B4"/>
    <mergeCell ref="BV2:CB2"/>
    <mergeCell ref="CD2:CJ2"/>
    <mergeCell ref="BQ1:BT1"/>
    <mergeCell ref="BY1:CB1"/>
    <mergeCell ref="CG1:CJ1"/>
    <mergeCell ref="CO1:CR1"/>
    <mergeCell ref="CW1:CZ1"/>
    <mergeCell ref="DB1:DB3"/>
    <mergeCell ref="DF1:DJ1"/>
    <mergeCell ref="DC2:DJ2"/>
  </mergeCells>
  <conditionalFormatting sqref="A40:B40">
    <cfRule type="expression" dxfId="1" priority="1">
      <formula>$A40=true</formula>
    </cfRule>
  </conditionalFormatting>
  <conditionalFormatting sqref="A4:A25 B4:GU25 C26:GU26 A27:A54 B27:GU54">
    <cfRule type="expression" dxfId="2" priority="2">
      <formula>$A4=true</formula>
    </cfRule>
  </conditionalFormatting>
  <conditionalFormatting sqref="A4:A25 B4:GU25 C26:GU26 A27:A54 B27:GU54">
    <cfRule type="expression" dxfId="3" priority="3">
      <formula>$C4="discharged"</formula>
    </cfRule>
  </conditionalFormatting>
  <dataValidations>
    <dataValidation type="list" allowBlank="1" showErrorMessage="1" sqref="H5:H25 H27:H38 H41:H53">
      <formula1>'🔑 Key'!$F$4:$F$9</formula1>
    </dataValidation>
    <dataValidation type="list" allowBlank="1" showErrorMessage="1" sqref="C5:C25 C27:C38 C41:C53">
      <formula1>'🔑 Key'!$K$4:$K$9</formula1>
    </dataValidation>
    <dataValidation type="list" allowBlank="1" showErrorMessage="1" sqref="G5:G21 G27:G38 G41:G50 G52:G53">
      <formula1>'🔑 Key'!$M$4:$M$11</formula1>
    </dataValidation>
    <dataValidation type="list" allowBlank="1" showErrorMessage="1" sqref="I5:I25 I27:I38 I41:I53">
      <formula1>'🔑 Key'!$D$4:$D$9</formula1>
    </dataValidation>
    <dataValidation type="list" allowBlank="1" showErrorMessage="1" sqref="F5:F25 F27:F38 F41:F53">
      <formula1>'🔑 Key'!$B$4:$B$27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B6B9"/>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outlineLevelCol="1"/>
  <cols>
    <col customWidth="1" min="1" max="1" width="4.0"/>
    <col customWidth="1" min="2" max="2" width="21.13"/>
    <col customWidth="1" min="3" max="3" width="11.88"/>
    <col customWidth="1" min="4" max="4" width="8.0"/>
    <col customWidth="1" hidden="1" min="5" max="5" width="7.25"/>
    <col customWidth="1" min="6" max="6" width="20.13"/>
    <col customWidth="1" min="7" max="7" width="10.75"/>
    <col customWidth="1" min="8" max="8" width="10.38"/>
    <col customWidth="1" min="9" max="9" width="10.5"/>
    <col customWidth="1" min="10" max="69" width="7.25" outlineLevel="1"/>
    <col customWidth="1" min="70" max="131" width="7.25"/>
  </cols>
  <sheetData>
    <row r="1">
      <c r="A1" s="35"/>
      <c r="B1" s="35"/>
      <c r="C1" s="35" t="s">
        <v>34</v>
      </c>
      <c r="I1" s="36"/>
      <c r="J1" s="149">
        <v>45292.0</v>
      </c>
      <c r="N1" s="36"/>
      <c r="O1" s="37">
        <v>45323.0</v>
      </c>
      <c r="S1" s="150"/>
      <c r="T1" s="37">
        <v>45352.0</v>
      </c>
      <c r="X1" s="150"/>
      <c r="Y1" s="37">
        <v>45383.0</v>
      </c>
      <c r="AC1" s="150"/>
      <c r="AD1" s="37">
        <v>45413.0</v>
      </c>
      <c r="AH1" s="150"/>
      <c r="AI1" s="37">
        <v>45444.0</v>
      </c>
      <c r="AM1" s="150"/>
      <c r="AN1" s="37">
        <v>45474.0</v>
      </c>
      <c r="AR1" s="150"/>
      <c r="AS1" s="37">
        <v>45505.0</v>
      </c>
      <c r="AW1" s="150"/>
      <c r="AX1" s="37">
        <v>45536.0</v>
      </c>
      <c r="BB1" s="150"/>
      <c r="BC1" s="37">
        <v>45566.0</v>
      </c>
      <c r="BG1" s="150"/>
      <c r="BH1" s="37">
        <v>45597.0</v>
      </c>
      <c r="BL1" s="150"/>
      <c r="BM1" s="37">
        <v>45627.0</v>
      </c>
      <c r="BQ1" s="37"/>
      <c r="BR1" s="151" t="s">
        <v>33</v>
      </c>
      <c r="BS1" s="37">
        <v>45658.0</v>
      </c>
      <c r="BW1" s="150"/>
      <c r="BX1" s="37">
        <v>45689.0</v>
      </c>
      <c r="CB1" s="150"/>
      <c r="CC1" s="37">
        <v>45717.0</v>
      </c>
      <c r="CG1" s="150"/>
      <c r="CH1" s="37">
        <v>45748.0</v>
      </c>
      <c r="CL1" s="150"/>
      <c r="CM1" s="37">
        <v>45778.0</v>
      </c>
      <c r="CQ1" s="150"/>
      <c r="CR1" s="37">
        <v>45809.0</v>
      </c>
      <c r="CV1" s="150"/>
      <c r="CW1" s="37">
        <v>45839.0</v>
      </c>
      <c r="DA1" s="150"/>
      <c r="DB1" s="37">
        <v>45870.0</v>
      </c>
      <c r="DF1" s="150"/>
      <c r="DG1" s="37">
        <v>45901.0</v>
      </c>
      <c r="DK1" s="150"/>
      <c r="DL1" s="37">
        <v>45931.0</v>
      </c>
      <c r="DP1" s="150"/>
      <c r="DQ1" s="37">
        <v>45962.0</v>
      </c>
      <c r="DU1" s="150"/>
      <c r="DV1" s="37">
        <v>45992.0</v>
      </c>
      <c r="DZ1" s="150"/>
      <c r="EA1" s="152"/>
    </row>
    <row r="2">
      <c r="A2" s="35" t="s">
        <v>35</v>
      </c>
      <c r="B2" s="35" t="s">
        <v>36</v>
      </c>
      <c r="C2" s="35" t="s">
        <v>37</v>
      </c>
      <c r="D2" s="35" t="s">
        <v>132</v>
      </c>
      <c r="E2" s="35" t="s">
        <v>39</v>
      </c>
      <c r="F2" s="35" t="s">
        <v>40</v>
      </c>
      <c r="G2" s="35" t="s">
        <v>41</v>
      </c>
      <c r="H2" s="35" t="s">
        <v>42</v>
      </c>
      <c r="I2" s="35" t="s">
        <v>43</v>
      </c>
      <c r="J2" s="153" t="s">
        <v>44</v>
      </c>
      <c r="K2" s="43" t="s">
        <v>45</v>
      </c>
      <c r="L2" s="42" t="s">
        <v>46</v>
      </c>
      <c r="M2" s="43" t="s">
        <v>47</v>
      </c>
      <c r="N2" s="154" t="s">
        <v>48</v>
      </c>
      <c r="O2" s="153" t="s">
        <v>44</v>
      </c>
      <c r="P2" s="43" t="s">
        <v>45</v>
      </c>
      <c r="Q2" s="42" t="s">
        <v>46</v>
      </c>
      <c r="R2" s="43" t="s">
        <v>47</v>
      </c>
      <c r="S2" s="154" t="s">
        <v>48</v>
      </c>
      <c r="T2" s="153" t="s">
        <v>44</v>
      </c>
      <c r="U2" s="43" t="s">
        <v>45</v>
      </c>
      <c r="V2" s="42" t="s">
        <v>46</v>
      </c>
      <c r="W2" s="43" t="s">
        <v>47</v>
      </c>
      <c r="X2" s="154" t="s">
        <v>48</v>
      </c>
      <c r="Y2" s="153" t="s">
        <v>44</v>
      </c>
      <c r="Z2" s="43" t="s">
        <v>45</v>
      </c>
      <c r="AA2" s="42" t="s">
        <v>46</v>
      </c>
      <c r="AB2" s="43" t="s">
        <v>47</v>
      </c>
      <c r="AC2" s="154" t="s">
        <v>48</v>
      </c>
      <c r="AD2" s="153" t="s">
        <v>44</v>
      </c>
      <c r="AE2" s="43" t="s">
        <v>45</v>
      </c>
      <c r="AF2" s="42" t="s">
        <v>46</v>
      </c>
      <c r="AG2" s="43" t="s">
        <v>47</v>
      </c>
      <c r="AH2" s="154" t="s">
        <v>48</v>
      </c>
      <c r="AI2" s="153" t="s">
        <v>44</v>
      </c>
      <c r="AJ2" s="43" t="s">
        <v>45</v>
      </c>
      <c r="AK2" s="42" t="s">
        <v>46</v>
      </c>
      <c r="AL2" s="43" t="s">
        <v>47</v>
      </c>
      <c r="AM2" s="154" t="s">
        <v>48</v>
      </c>
      <c r="AN2" s="153" t="s">
        <v>44</v>
      </c>
      <c r="AO2" s="43" t="s">
        <v>45</v>
      </c>
      <c r="AP2" s="42" t="s">
        <v>46</v>
      </c>
      <c r="AQ2" s="43" t="s">
        <v>47</v>
      </c>
      <c r="AR2" s="154" t="s">
        <v>48</v>
      </c>
      <c r="AS2" s="153" t="s">
        <v>44</v>
      </c>
      <c r="AT2" s="43" t="s">
        <v>45</v>
      </c>
      <c r="AU2" s="42" t="s">
        <v>46</v>
      </c>
      <c r="AV2" s="43" t="s">
        <v>47</v>
      </c>
      <c r="AW2" s="154" t="s">
        <v>48</v>
      </c>
      <c r="AX2" s="153" t="s">
        <v>44</v>
      </c>
      <c r="AY2" s="43" t="s">
        <v>45</v>
      </c>
      <c r="AZ2" s="42" t="s">
        <v>46</v>
      </c>
      <c r="BA2" s="43" t="s">
        <v>47</v>
      </c>
      <c r="BB2" s="154" t="s">
        <v>48</v>
      </c>
      <c r="BC2" s="153" t="s">
        <v>44</v>
      </c>
      <c r="BD2" s="43" t="s">
        <v>45</v>
      </c>
      <c r="BE2" s="42" t="s">
        <v>46</v>
      </c>
      <c r="BF2" s="43" t="s">
        <v>47</v>
      </c>
      <c r="BG2" s="154" t="s">
        <v>48</v>
      </c>
      <c r="BH2" s="153" t="s">
        <v>44</v>
      </c>
      <c r="BI2" s="43" t="s">
        <v>45</v>
      </c>
      <c r="BJ2" s="42" t="s">
        <v>46</v>
      </c>
      <c r="BK2" s="43" t="s">
        <v>47</v>
      </c>
      <c r="BL2" s="154" t="s">
        <v>48</v>
      </c>
      <c r="BM2" s="153" t="s">
        <v>44</v>
      </c>
      <c r="BN2" s="43" t="s">
        <v>45</v>
      </c>
      <c r="BO2" s="42" t="s">
        <v>46</v>
      </c>
      <c r="BP2" s="43" t="s">
        <v>47</v>
      </c>
      <c r="BQ2" s="154" t="s">
        <v>48</v>
      </c>
      <c r="BR2" s="155"/>
      <c r="BS2" s="153" t="s">
        <v>44</v>
      </c>
      <c r="BT2" s="43" t="s">
        <v>45</v>
      </c>
      <c r="BU2" s="42" t="s">
        <v>46</v>
      </c>
      <c r="BV2" s="43" t="s">
        <v>47</v>
      </c>
      <c r="BW2" s="154" t="s">
        <v>48</v>
      </c>
      <c r="BX2" s="153" t="s">
        <v>44</v>
      </c>
      <c r="BY2" s="43" t="s">
        <v>45</v>
      </c>
      <c r="BZ2" s="42" t="s">
        <v>46</v>
      </c>
      <c r="CA2" s="43" t="s">
        <v>47</v>
      </c>
      <c r="CB2" s="154" t="s">
        <v>48</v>
      </c>
      <c r="CC2" s="153" t="s">
        <v>44</v>
      </c>
      <c r="CD2" s="43" t="s">
        <v>45</v>
      </c>
      <c r="CE2" s="42" t="s">
        <v>46</v>
      </c>
      <c r="CF2" s="43" t="s">
        <v>47</v>
      </c>
      <c r="CG2" s="154" t="s">
        <v>48</v>
      </c>
      <c r="CH2" s="153" t="s">
        <v>44</v>
      </c>
      <c r="CI2" s="43" t="s">
        <v>45</v>
      </c>
      <c r="CJ2" s="42" t="s">
        <v>46</v>
      </c>
      <c r="CK2" s="43" t="s">
        <v>47</v>
      </c>
      <c r="CL2" s="154" t="s">
        <v>48</v>
      </c>
      <c r="CM2" s="153" t="s">
        <v>44</v>
      </c>
      <c r="CN2" s="43" t="s">
        <v>45</v>
      </c>
      <c r="CO2" s="42" t="s">
        <v>46</v>
      </c>
      <c r="CP2" s="43" t="s">
        <v>47</v>
      </c>
      <c r="CQ2" s="154" t="s">
        <v>48</v>
      </c>
      <c r="CR2" s="153" t="s">
        <v>44</v>
      </c>
      <c r="CS2" s="43" t="s">
        <v>45</v>
      </c>
      <c r="CT2" s="42" t="s">
        <v>46</v>
      </c>
      <c r="CU2" s="43" t="s">
        <v>47</v>
      </c>
      <c r="CV2" s="154" t="s">
        <v>48</v>
      </c>
      <c r="CW2" s="153" t="s">
        <v>44</v>
      </c>
      <c r="CX2" s="43" t="s">
        <v>45</v>
      </c>
      <c r="CY2" s="42" t="s">
        <v>46</v>
      </c>
      <c r="CZ2" s="43" t="s">
        <v>47</v>
      </c>
      <c r="DA2" s="154" t="s">
        <v>48</v>
      </c>
      <c r="DB2" s="153" t="s">
        <v>44</v>
      </c>
      <c r="DC2" s="43" t="s">
        <v>45</v>
      </c>
      <c r="DD2" s="42" t="s">
        <v>46</v>
      </c>
      <c r="DE2" s="43" t="s">
        <v>47</v>
      </c>
      <c r="DF2" s="154" t="s">
        <v>48</v>
      </c>
      <c r="DG2" s="153" t="s">
        <v>44</v>
      </c>
      <c r="DH2" s="43" t="s">
        <v>45</v>
      </c>
      <c r="DI2" s="42" t="s">
        <v>46</v>
      </c>
      <c r="DJ2" s="43" t="s">
        <v>47</v>
      </c>
      <c r="DK2" s="154" t="s">
        <v>48</v>
      </c>
      <c r="DL2" s="153" t="s">
        <v>44</v>
      </c>
      <c r="DM2" s="43" t="s">
        <v>45</v>
      </c>
      <c r="DN2" s="42" t="s">
        <v>46</v>
      </c>
      <c r="DO2" s="43" t="s">
        <v>47</v>
      </c>
      <c r="DP2" s="154" t="s">
        <v>48</v>
      </c>
      <c r="DQ2" s="153" t="s">
        <v>44</v>
      </c>
      <c r="DR2" s="43" t="s">
        <v>45</v>
      </c>
      <c r="DS2" s="42" t="s">
        <v>46</v>
      </c>
      <c r="DT2" s="43" t="s">
        <v>47</v>
      </c>
      <c r="DU2" s="154" t="s">
        <v>48</v>
      </c>
      <c r="DV2" s="153" t="s">
        <v>44</v>
      </c>
      <c r="DW2" s="43" t="s">
        <v>45</v>
      </c>
      <c r="DX2" s="42" t="s">
        <v>46</v>
      </c>
      <c r="DY2" s="43" t="s">
        <v>47</v>
      </c>
      <c r="DZ2" s="154" t="s">
        <v>48</v>
      </c>
      <c r="EA2" s="156"/>
    </row>
    <row r="3">
      <c r="A3" s="124" t="s">
        <v>133</v>
      </c>
      <c r="B3" s="46"/>
      <c r="C3" s="125"/>
      <c r="D3" s="125"/>
      <c r="E3" s="157"/>
      <c r="F3" s="125"/>
      <c r="G3" s="125"/>
      <c r="H3" s="125"/>
      <c r="I3" s="125"/>
      <c r="J3" s="158"/>
      <c r="K3" s="128"/>
      <c r="L3" s="128"/>
      <c r="M3" s="128"/>
      <c r="N3" s="159"/>
      <c r="O3" s="128"/>
      <c r="P3" s="128"/>
      <c r="Q3" s="128"/>
      <c r="R3" s="128"/>
      <c r="S3" s="159"/>
      <c r="T3" s="128"/>
      <c r="U3" s="128"/>
      <c r="V3" s="128"/>
      <c r="W3" s="128"/>
      <c r="X3" s="159"/>
      <c r="Y3" s="128"/>
      <c r="Z3" s="128"/>
      <c r="AA3" s="128"/>
      <c r="AB3" s="128"/>
      <c r="AC3" s="159"/>
      <c r="AD3" s="128"/>
      <c r="AE3" s="128"/>
      <c r="AF3" s="128"/>
      <c r="AG3" s="128"/>
      <c r="AH3" s="159"/>
      <c r="AI3" s="128"/>
      <c r="AJ3" s="128"/>
      <c r="AK3" s="128"/>
      <c r="AL3" s="128"/>
      <c r="AM3" s="159"/>
      <c r="AN3" s="128"/>
      <c r="AO3" s="128"/>
      <c r="AP3" s="128"/>
      <c r="AQ3" s="128"/>
      <c r="AR3" s="159"/>
      <c r="AS3" s="128"/>
      <c r="AT3" s="128"/>
      <c r="AU3" s="128"/>
      <c r="AV3" s="128"/>
      <c r="AW3" s="159"/>
      <c r="AX3" s="128"/>
      <c r="AY3" s="128"/>
      <c r="AZ3" s="128"/>
      <c r="BA3" s="128"/>
      <c r="BB3" s="159"/>
      <c r="BC3" s="128"/>
      <c r="BD3" s="128"/>
      <c r="BE3" s="128"/>
      <c r="BF3" s="128"/>
      <c r="BG3" s="159"/>
      <c r="BH3" s="128"/>
      <c r="BI3" s="128"/>
      <c r="BJ3" s="128"/>
      <c r="BK3" s="128"/>
      <c r="BL3" s="159"/>
      <c r="BM3" s="128"/>
      <c r="BN3" s="128"/>
      <c r="BO3" s="128"/>
      <c r="BP3" s="128"/>
      <c r="BQ3" s="128"/>
      <c r="BR3" s="131"/>
      <c r="BS3" s="129"/>
      <c r="BT3" s="128"/>
      <c r="BU3" s="128"/>
      <c r="BV3" s="128"/>
      <c r="BW3" s="159"/>
      <c r="BX3" s="128"/>
      <c r="BY3" s="128"/>
      <c r="BZ3" s="128"/>
      <c r="CA3" s="128"/>
      <c r="CB3" s="159"/>
      <c r="CC3" s="128"/>
      <c r="CD3" s="128"/>
      <c r="CE3" s="128"/>
      <c r="CF3" s="128"/>
      <c r="CG3" s="159"/>
      <c r="CH3" s="128"/>
      <c r="CI3" s="128"/>
      <c r="CJ3" s="128"/>
      <c r="CK3" s="128"/>
      <c r="CL3" s="159"/>
      <c r="CM3" s="128"/>
      <c r="CN3" s="128"/>
      <c r="CO3" s="128"/>
      <c r="CP3" s="128"/>
      <c r="CQ3" s="159"/>
      <c r="CR3" s="128"/>
      <c r="CS3" s="128"/>
      <c r="CT3" s="128"/>
      <c r="CU3" s="128"/>
      <c r="CV3" s="159"/>
      <c r="CW3" s="128"/>
      <c r="CX3" s="128"/>
      <c r="CY3" s="128"/>
      <c r="CZ3" s="128"/>
      <c r="DA3" s="159"/>
      <c r="DB3" s="128"/>
      <c r="DC3" s="128"/>
      <c r="DD3" s="128"/>
      <c r="DE3" s="128"/>
      <c r="DF3" s="159"/>
      <c r="DG3" s="128"/>
      <c r="DH3" s="128"/>
      <c r="DI3" s="128"/>
      <c r="DJ3" s="128"/>
      <c r="DK3" s="159"/>
      <c r="DL3" s="128"/>
      <c r="DM3" s="128"/>
      <c r="DN3" s="128"/>
      <c r="DO3" s="128"/>
      <c r="DP3" s="159"/>
      <c r="DQ3" s="128"/>
      <c r="DR3" s="128"/>
      <c r="DS3" s="128"/>
      <c r="DT3" s="128"/>
      <c r="DU3" s="159"/>
      <c r="DV3" s="128"/>
      <c r="DW3" s="128"/>
      <c r="DX3" s="128"/>
      <c r="DY3" s="128"/>
      <c r="DZ3" s="159"/>
      <c r="EA3" s="128"/>
    </row>
    <row r="4">
      <c r="A4" s="21" t="b">
        <v>0</v>
      </c>
      <c r="B4" s="21" t="s">
        <v>134</v>
      </c>
      <c r="C4" s="53" t="s">
        <v>55</v>
      </c>
      <c r="D4" s="21">
        <v>262652.0</v>
      </c>
      <c r="E4" s="54"/>
      <c r="F4" s="21" t="s">
        <v>135</v>
      </c>
      <c r="G4" s="21" t="s">
        <v>136</v>
      </c>
      <c r="H4" s="21" t="s">
        <v>63</v>
      </c>
      <c r="I4" s="21" t="s">
        <v>59</v>
      </c>
      <c r="J4" s="160">
        <v>50.0</v>
      </c>
      <c r="K4" s="57"/>
      <c r="L4" s="56"/>
      <c r="M4" s="57"/>
      <c r="N4" s="161">
        <v>0.0</v>
      </c>
      <c r="O4" s="56">
        <v>50.0</v>
      </c>
      <c r="P4" s="57"/>
      <c r="Q4" s="56"/>
      <c r="R4" s="57"/>
      <c r="S4" s="161">
        <v>100.0</v>
      </c>
      <c r="T4" s="56">
        <v>50.0</v>
      </c>
      <c r="U4" s="57"/>
      <c r="V4" s="56"/>
      <c r="W4" s="57"/>
      <c r="X4" s="161">
        <v>0.0</v>
      </c>
      <c r="Y4" s="56">
        <v>50.0</v>
      </c>
      <c r="Z4" s="57"/>
      <c r="AA4" s="56"/>
      <c r="AB4" s="57"/>
      <c r="AC4" s="161">
        <v>125.0</v>
      </c>
      <c r="AD4" s="56">
        <v>50.0</v>
      </c>
      <c r="AE4" s="57"/>
      <c r="AF4" s="56"/>
      <c r="AG4" s="57"/>
      <c r="AH4" s="161">
        <v>50.0</v>
      </c>
      <c r="AI4" s="56">
        <v>50.0</v>
      </c>
      <c r="AJ4" s="57"/>
      <c r="AK4" s="56"/>
      <c r="AL4" s="57"/>
      <c r="AM4" s="161">
        <v>0.0</v>
      </c>
      <c r="AN4" s="56">
        <v>50.0</v>
      </c>
      <c r="AO4" s="57"/>
      <c r="AP4" s="56"/>
      <c r="AQ4" s="57"/>
      <c r="AR4" s="161">
        <v>0.0</v>
      </c>
      <c r="AS4" s="56">
        <v>50.0</v>
      </c>
      <c r="AT4" s="57"/>
      <c r="AU4" s="56"/>
      <c r="AV4" s="57"/>
      <c r="AW4" s="161">
        <v>0.0</v>
      </c>
      <c r="AX4" s="56">
        <v>1170.0</v>
      </c>
      <c r="AY4" s="57"/>
      <c r="AZ4" s="56">
        <v>1170.0</v>
      </c>
      <c r="BA4" s="57"/>
      <c r="BB4" s="161">
        <v>0.0</v>
      </c>
      <c r="BC4" s="56">
        <v>1170.0</v>
      </c>
      <c r="BD4" s="57"/>
      <c r="BE4" s="56">
        <v>1170.0</v>
      </c>
      <c r="BF4" s="57"/>
      <c r="BG4" s="161">
        <v>0.0</v>
      </c>
      <c r="BH4" s="56">
        <v>1170.0</v>
      </c>
      <c r="BI4" s="57"/>
      <c r="BJ4" s="56">
        <v>1170.0</v>
      </c>
      <c r="BK4" s="57"/>
      <c r="BL4" s="161">
        <v>0.0</v>
      </c>
      <c r="BM4" s="56">
        <v>1170.0</v>
      </c>
      <c r="BN4" s="57"/>
      <c r="BO4" s="56">
        <v>1170.0</v>
      </c>
      <c r="BP4" s="57"/>
      <c r="BQ4" s="56">
        <v>40.0</v>
      </c>
      <c r="BR4" s="162"/>
      <c r="BS4" s="56">
        <v>1170.0</v>
      </c>
      <c r="BT4" s="57">
        <v>1170.0</v>
      </c>
      <c r="BU4" s="56">
        <v>1170.0</v>
      </c>
      <c r="BV4" s="57">
        <v>0.0</v>
      </c>
      <c r="BW4" s="161">
        <v>0.0</v>
      </c>
      <c r="BX4" s="56">
        <v>1170.0</v>
      </c>
      <c r="BY4" s="57">
        <v>1170.0</v>
      </c>
      <c r="BZ4" s="56">
        <v>1170.0</v>
      </c>
      <c r="CA4" s="57">
        <v>0.0</v>
      </c>
      <c r="CB4" s="161">
        <v>0.0</v>
      </c>
      <c r="CC4" s="56">
        <v>1170.0</v>
      </c>
      <c r="CD4" s="57">
        <v>1170.0</v>
      </c>
      <c r="CE4" s="56">
        <v>1170.0</v>
      </c>
      <c r="CF4" s="57">
        <v>0.0</v>
      </c>
      <c r="CG4" s="161">
        <v>0.0</v>
      </c>
      <c r="CH4" s="56">
        <v>1170.0</v>
      </c>
      <c r="CI4" s="57">
        <v>1170.0</v>
      </c>
      <c r="CJ4" s="56">
        <v>1170.0</v>
      </c>
      <c r="CK4" s="57">
        <v>0.0</v>
      </c>
      <c r="CL4" s="161">
        <v>0.0</v>
      </c>
      <c r="CM4" s="56">
        <v>1170.0</v>
      </c>
      <c r="CN4" s="57">
        <v>1170.0</v>
      </c>
      <c r="CO4" s="56">
        <v>1170.0</v>
      </c>
      <c r="CP4" s="57">
        <v>0.0</v>
      </c>
      <c r="CQ4" s="161">
        <v>0.0</v>
      </c>
      <c r="CR4" s="56">
        <v>1170.0</v>
      </c>
      <c r="CS4" s="57">
        <v>1170.0</v>
      </c>
      <c r="CT4" s="56">
        <v>1170.0</v>
      </c>
      <c r="CU4" s="57">
        <v>0.0</v>
      </c>
      <c r="CV4" s="161">
        <v>0.0</v>
      </c>
      <c r="CW4" s="56">
        <v>1170.0</v>
      </c>
      <c r="CX4" s="57">
        <v>1192.0</v>
      </c>
      <c r="CY4" s="56">
        <v>1192.0</v>
      </c>
      <c r="CZ4" s="57">
        <v>0.0</v>
      </c>
      <c r="DA4" s="161"/>
      <c r="DB4" s="56">
        <v>1170.0</v>
      </c>
      <c r="DC4" s="57"/>
      <c r="DD4" s="56"/>
      <c r="DE4" s="57"/>
      <c r="DF4" s="161"/>
      <c r="DG4" s="56">
        <v>1170.0</v>
      </c>
      <c r="DH4" s="57"/>
      <c r="DI4" s="56"/>
      <c r="DJ4" s="57"/>
      <c r="DK4" s="161"/>
      <c r="DL4" s="56">
        <v>1170.0</v>
      </c>
      <c r="DM4" s="57"/>
      <c r="DN4" s="56"/>
      <c r="DO4" s="57"/>
      <c r="DP4" s="161"/>
      <c r="DQ4" s="56">
        <v>1170.0</v>
      </c>
      <c r="DR4" s="57"/>
      <c r="DS4" s="56"/>
      <c r="DT4" s="57"/>
      <c r="DU4" s="161"/>
      <c r="DV4" s="56">
        <v>1170.0</v>
      </c>
      <c r="DW4" s="57"/>
      <c r="DX4" s="56"/>
      <c r="DY4" s="57"/>
      <c r="DZ4" s="161"/>
      <c r="EA4" s="57"/>
    </row>
    <row r="5">
      <c r="A5" s="21" t="b">
        <v>0</v>
      </c>
      <c r="B5" s="21" t="s">
        <v>137</v>
      </c>
      <c r="C5" s="53" t="s">
        <v>55</v>
      </c>
      <c r="D5" s="21">
        <v>263375.0</v>
      </c>
      <c r="E5" s="54"/>
      <c r="F5" s="21" t="s">
        <v>138</v>
      </c>
      <c r="G5" s="21" t="s">
        <v>136</v>
      </c>
      <c r="H5" s="21" t="s">
        <v>63</v>
      </c>
      <c r="I5" s="21" t="s">
        <v>59</v>
      </c>
      <c r="J5" s="160"/>
      <c r="K5" s="57"/>
      <c r="L5" s="56"/>
      <c r="M5" s="57"/>
      <c r="N5" s="161"/>
      <c r="O5" s="56"/>
      <c r="P5" s="57"/>
      <c r="Q5" s="56"/>
      <c r="R5" s="57"/>
      <c r="S5" s="161"/>
      <c r="T5" s="56"/>
      <c r="U5" s="57"/>
      <c r="V5" s="56"/>
      <c r="W5" s="57"/>
      <c r="X5" s="161"/>
      <c r="Y5" s="56"/>
      <c r="Z5" s="57"/>
      <c r="AA5" s="56"/>
      <c r="AB5" s="57"/>
      <c r="AC5" s="161"/>
      <c r="AD5" s="56"/>
      <c r="AE5" s="57"/>
      <c r="AF5" s="56"/>
      <c r="AG5" s="57"/>
      <c r="AH5" s="161"/>
      <c r="AI5" s="56"/>
      <c r="AJ5" s="57"/>
      <c r="AK5" s="56"/>
      <c r="AL5" s="57"/>
      <c r="AM5" s="161"/>
      <c r="AN5" s="56"/>
      <c r="AO5" s="57"/>
      <c r="AP5" s="56"/>
      <c r="AQ5" s="57"/>
      <c r="AR5" s="161"/>
      <c r="AS5" s="56">
        <v>1135.0</v>
      </c>
      <c r="AT5" s="57"/>
      <c r="AU5" s="56">
        <v>0.0</v>
      </c>
      <c r="AV5" s="57"/>
      <c r="AW5" s="161">
        <v>0.0</v>
      </c>
      <c r="AX5" s="56">
        <v>1135.0</v>
      </c>
      <c r="AY5" s="57"/>
      <c r="AZ5" s="56">
        <v>0.0</v>
      </c>
      <c r="BA5" s="57"/>
      <c r="BB5" s="161">
        <v>0.0</v>
      </c>
      <c r="BC5" s="56">
        <v>1135.0</v>
      </c>
      <c r="BD5" s="57"/>
      <c r="BE5" s="56">
        <v>0.0</v>
      </c>
      <c r="BF5" s="57"/>
      <c r="BG5" s="161">
        <v>0.0</v>
      </c>
      <c r="BH5" s="56">
        <v>1135.0</v>
      </c>
      <c r="BI5" s="57"/>
      <c r="BJ5" s="56">
        <f>500.11+1170+1170+1170</f>
        <v>4010.11</v>
      </c>
      <c r="BK5" s="57"/>
      <c r="BL5" s="161">
        <v>0.0</v>
      </c>
      <c r="BM5" s="56">
        <v>1135.0</v>
      </c>
      <c r="BN5" s="57"/>
      <c r="BO5" s="56">
        <v>0.0</v>
      </c>
      <c r="BP5" s="57"/>
      <c r="BQ5" s="56">
        <v>0.0</v>
      </c>
      <c r="BR5" s="162"/>
      <c r="BS5" s="56">
        <v>1135.0</v>
      </c>
      <c r="BT5" s="57"/>
      <c r="BU5" s="56">
        <v>0.0</v>
      </c>
      <c r="BV5" s="57"/>
      <c r="BW5" s="161"/>
      <c r="BX5" s="56">
        <v>1135.0</v>
      </c>
      <c r="BY5" s="57">
        <v>1170.0</v>
      </c>
      <c r="BZ5" s="56">
        <v>1170.0</v>
      </c>
      <c r="CA5" s="57">
        <v>0.0</v>
      </c>
      <c r="CB5" s="161">
        <v>0.0</v>
      </c>
      <c r="CC5" s="56">
        <v>1135.0</v>
      </c>
      <c r="CD5" s="57">
        <v>1170.0</v>
      </c>
      <c r="CE5" s="56">
        <v>1170.0</v>
      </c>
      <c r="CF5" s="57">
        <v>0.0</v>
      </c>
      <c r="CG5" s="161">
        <v>0.0</v>
      </c>
      <c r="CH5" s="56">
        <v>1135.0</v>
      </c>
      <c r="CI5" s="57">
        <v>1170.0</v>
      </c>
      <c r="CJ5" s="56">
        <v>1170.0</v>
      </c>
      <c r="CK5" s="57">
        <v>0.0</v>
      </c>
      <c r="CL5" s="161">
        <v>0.0</v>
      </c>
      <c r="CM5" s="56">
        <v>1135.0</v>
      </c>
      <c r="CN5" s="57">
        <v>1170.0</v>
      </c>
      <c r="CO5" s="56">
        <v>1170.0</v>
      </c>
      <c r="CP5" s="57">
        <v>0.0</v>
      </c>
      <c r="CQ5" s="161">
        <v>0.0</v>
      </c>
      <c r="CR5" s="56">
        <v>1135.0</v>
      </c>
      <c r="CS5" s="57">
        <v>1170.0</v>
      </c>
      <c r="CT5" s="56">
        <v>1170.0</v>
      </c>
      <c r="CU5" s="57">
        <v>0.0</v>
      </c>
      <c r="CV5" s="161">
        <v>0.0</v>
      </c>
      <c r="CW5" s="56">
        <v>1135.0</v>
      </c>
      <c r="CX5" s="57">
        <v>1192.0</v>
      </c>
      <c r="CY5" s="56">
        <v>1192.0</v>
      </c>
      <c r="CZ5" s="57">
        <v>0.0</v>
      </c>
      <c r="DA5" s="161"/>
      <c r="DB5" s="56">
        <v>1170.0</v>
      </c>
      <c r="DC5" s="57"/>
      <c r="DD5" s="56"/>
      <c r="DE5" s="57"/>
      <c r="DF5" s="161"/>
      <c r="DG5" s="56">
        <v>1170.0</v>
      </c>
      <c r="DH5" s="57"/>
      <c r="DI5" s="56"/>
      <c r="DJ5" s="57"/>
      <c r="DK5" s="161"/>
      <c r="DL5" s="56">
        <v>1170.0</v>
      </c>
      <c r="DM5" s="57"/>
      <c r="DN5" s="56"/>
      <c r="DO5" s="57"/>
      <c r="DP5" s="161"/>
      <c r="DQ5" s="56">
        <v>1170.0</v>
      </c>
      <c r="DR5" s="57"/>
      <c r="DS5" s="56"/>
      <c r="DT5" s="57"/>
      <c r="DU5" s="161"/>
      <c r="DV5" s="56">
        <v>1170.0</v>
      </c>
      <c r="DW5" s="57"/>
      <c r="DX5" s="56"/>
      <c r="DY5" s="57"/>
      <c r="DZ5" s="161"/>
      <c r="EA5" s="57"/>
    </row>
    <row r="6">
      <c r="A6" s="21" t="b">
        <v>0</v>
      </c>
      <c r="B6" s="21" t="s">
        <v>139</v>
      </c>
      <c r="C6" s="53" t="s">
        <v>55</v>
      </c>
      <c r="D6" s="21">
        <v>252094.0</v>
      </c>
      <c r="E6" s="54"/>
      <c r="F6" s="21" t="s">
        <v>138</v>
      </c>
      <c r="G6" s="21" t="s">
        <v>136</v>
      </c>
      <c r="H6" s="21" t="s">
        <v>63</v>
      </c>
      <c r="I6" s="21" t="s">
        <v>59</v>
      </c>
      <c r="J6" s="160">
        <v>1135.0</v>
      </c>
      <c r="K6" s="57"/>
      <c r="L6" s="56">
        <v>1135.0</v>
      </c>
      <c r="M6" s="57"/>
      <c r="N6" s="161">
        <v>0.0</v>
      </c>
      <c r="O6" s="56">
        <v>1135.0</v>
      </c>
      <c r="P6" s="57"/>
      <c r="Q6" s="56">
        <v>1135.0</v>
      </c>
      <c r="R6" s="57"/>
      <c r="S6" s="161">
        <v>0.0</v>
      </c>
      <c r="T6" s="56">
        <v>1135.0</v>
      </c>
      <c r="U6" s="57"/>
      <c r="V6" s="56">
        <v>1135.0</v>
      </c>
      <c r="W6" s="57"/>
      <c r="X6" s="161">
        <v>0.0</v>
      </c>
      <c r="Y6" s="56">
        <v>1135.0</v>
      </c>
      <c r="Z6" s="57"/>
      <c r="AA6" s="56">
        <v>1135.0</v>
      </c>
      <c r="AB6" s="57"/>
      <c r="AC6" s="161">
        <v>0.0</v>
      </c>
      <c r="AD6" s="56">
        <v>1135.0</v>
      </c>
      <c r="AE6" s="57"/>
      <c r="AF6" s="56">
        <v>1135.0</v>
      </c>
      <c r="AG6" s="57"/>
      <c r="AH6" s="161">
        <v>0.0</v>
      </c>
      <c r="AI6" s="56">
        <v>1135.0</v>
      </c>
      <c r="AJ6" s="57"/>
      <c r="AK6" s="56">
        <v>1135.0</v>
      </c>
      <c r="AL6" s="57"/>
      <c r="AM6" s="161">
        <v>0.0</v>
      </c>
      <c r="AN6" s="56">
        <v>1170.0</v>
      </c>
      <c r="AO6" s="57"/>
      <c r="AP6" s="56">
        <v>1170.0</v>
      </c>
      <c r="AQ6" s="57"/>
      <c r="AR6" s="161">
        <v>0.0</v>
      </c>
      <c r="AS6" s="56">
        <v>1170.0</v>
      </c>
      <c r="AT6" s="57"/>
      <c r="AU6" s="56">
        <v>1170.0</v>
      </c>
      <c r="AV6" s="57"/>
      <c r="AW6" s="161">
        <v>0.0</v>
      </c>
      <c r="AX6" s="56">
        <v>1170.0</v>
      </c>
      <c r="AY6" s="57"/>
      <c r="AZ6" s="56">
        <v>1170.0</v>
      </c>
      <c r="BA6" s="57"/>
      <c r="BB6" s="161">
        <v>0.0</v>
      </c>
      <c r="BC6" s="56">
        <v>1170.0</v>
      </c>
      <c r="BD6" s="57"/>
      <c r="BE6" s="56">
        <v>1170.0</v>
      </c>
      <c r="BF6" s="57"/>
      <c r="BG6" s="161">
        <v>0.0</v>
      </c>
      <c r="BH6" s="56">
        <v>1170.0</v>
      </c>
      <c r="BI6" s="57"/>
      <c r="BJ6" s="56">
        <v>1170.0</v>
      </c>
      <c r="BK6" s="57"/>
      <c r="BL6" s="161">
        <v>0.0</v>
      </c>
      <c r="BM6" s="56">
        <v>1170.0</v>
      </c>
      <c r="BN6" s="57"/>
      <c r="BO6" s="56">
        <v>1170.0</v>
      </c>
      <c r="BP6" s="57"/>
      <c r="BQ6" s="56">
        <v>0.0</v>
      </c>
      <c r="BR6" s="162"/>
      <c r="BS6" s="56">
        <v>1170.0</v>
      </c>
      <c r="BT6" s="57">
        <v>1170.0</v>
      </c>
      <c r="BU6" s="56">
        <v>1170.0</v>
      </c>
      <c r="BV6" s="57">
        <v>0.0</v>
      </c>
      <c r="BW6" s="161">
        <v>0.0</v>
      </c>
      <c r="BX6" s="56">
        <v>1170.0</v>
      </c>
      <c r="BY6" s="57">
        <v>1170.0</v>
      </c>
      <c r="BZ6" s="56">
        <v>1170.0</v>
      </c>
      <c r="CA6" s="57">
        <v>0.0</v>
      </c>
      <c r="CB6" s="161">
        <v>0.0</v>
      </c>
      <c r="CC6" s="56">
        <v>1170.0</v>
      </c>
      <c r="CD6" s="57">
        <v>1170.0</v>
      </c>
      <c r="CE6" s="56">
        <v>1170.0</v>
      </c>
      <c r="CF6" s="57">
        <v>0.0</v>
      </c>
      <c r="CG6" s="161">
        <v>0.0</v>
      </c>
      <c r="CH6" s="56">
        <v>1170.0</v>
      </c>
      <c r="CI6" s="57">
        <v>1170.0</v>
      </c>
      <c r="CJ6" s="56">
        <v>1170.0</v>
      </c>
      <c r="CK6" s="57">
        <v>0.0</v>
      </c>
      <c r="CL6" s="161">
        <v>0.0</v>
      </c>
      <c r="CM6" s="56">
        <v>1170.0</v>
      </c>
      <c r="CN6" s="57">
        <v>1170.0</v>
      </c>
      <c r="CO6" s="56">
        <v>1170.0</v>
      </c>
      <c r="CP6" s="57">
        <v>0.0</v>
      </c>
      <c r="CQ6" s="161">
        <v>0.0</v>
      </c>
      <c r="CR6" s="56">
        <v>1170.0</v>
      </c>
      <c r="CS6" s="57">
        <v>1170.0</v>
      </c>
      <c r="CT6" s="56">
        <v>1170.0</v>
      </c>
      <c r="CU6" s="57">
        <v>0.0</v>
      </c>
      <c r="CV6" s="161">
        <v>0.0</v>
      </c>
      <c r="CW6" s="56">
        <v>1192.0</v>
      </c>
      <c r="CX6" s="57">
        <v>1192.0</v>
      </c>
      <c r="CY6" s="56">
        <v>1192.0</v>
      </c>
      <c r="CZ6" s="57">
        <v>0.0</v>
      </c>
      <c r="DA6" s="161">
        <v>0.0</v>
      </c>
      <c r="DB6" s="56">
        <v>1192.0</v>
      </c>
      <c r="DC6" s="57"/>
      <c r="DD6" s="56"/>
      <c r="DE6" s="57"/>
      <c r="DF6" s="161"/>
      <c r="DG6" s="56">
        <v>1170.0</v>
      </c>
      <c r="DH6" s="57"/>
      <c r="DI6" s="56"/>
      <c r="DJ6" s="57"/>
      <c r="DK6" s="161"/>
      <c r="DL6" s="56">
        <v>1170.0</v>
      </c>
      <c r="DM6" s="57"/>
      <c r="DN6" s="56"/>
      <c r="DO6" s="57"/>
      <c r="DP6" s="161"/>
      <c r="DQ6" s="56">
        <v>1170.0</v>
      </c>
      <c r="DR6" s="57"/>
      <c r="DS6" s="56"/>
      <c r="DT6" s="57"/>
      <c r="DU6" s="161"/>
      <c r="DV6" s="56">
        <v>1170.0</v>
      </c>
      <c r="DW6" s="57"/>
      <c r="DX6" s="56"/>
      <c r="DY6" s="57"/>
      <c r="DZ6" s="161"/>
      <c r="EA6" s="57"/>
    </row>
    <row r="7">
      <c r="A7" s="21" t="b">
        <v>0</v>
      </c>
      <c r="B7" s="21" t="s">
        <v>140</v>
      </c>
      <c r="C7" s="53" t="s">
        <v>55</v>
      </c>
      <c r="D7" s="21">
        <v>252094.0</v>
      </c>
      <c r="E7" s="54"/>
      <c r="F7" s="21" t="s">
        <v>138</v>
      </c>
      <c r="G7" s="21" t="s">
        <v>136</v>
      </c>
      <c r="H7" s="21" t="s">
        <v>63</v>
      </c>
      <c r="I7" s="21" t="s">
        <v>59</v>
      </c>
      <c r="J7" s="160">
        <v>1135.0</v>
      </c>
      <c r="K7" s="57"/>
      <c r="L7" s="56">
        <v>317.0</v>
      </c>
      <c r="M7" s="57"/>
      <c r="N7" s="161">
        <v>575.0</v>
      </c>
      <c r="O7" s="56">
        <v>1135.0</v>
      </c>
      <c r="P7" s="57"/>
      <c r="Q7" s="56">
        <v>317.0</v>
      </c>
      <c r="R7" s="57"/>
      <c r="S7" s="161">
        <v>575.0</v>
      </c>
      <c r="T7" s="56">
        <v>1135.0</v>
      </c>
      <c r="U7" s="57"/>
      <c r="V7" s="56">
        <v>317.0</v>
      </c>
      <c r="W7" s="57"/>
      <c r="X7" s="161">
        <v>575.0</v>
      </c>
      <c r="Y7" s="56">
        <v>1135.0</v>
      </c>
      <c r="Z7" s="57"/>
      <c r="AA7" s="56">
        <v>317.0</v>
      </c>
      <c r="AB7" s="57"/>
      <c r="AC7" s="161">
        <v>575.0</v>
      </c>
      <c r="AD7" s="56">
        <v>1135.0</v>
      </c>
      <c r="AE7" s="57"/>
      <c r="AF7" s="56">
        <v>317.0</v>
      </c>
      <c r="AG7" s="57"/>
      <c r="AH7" s="161">
        <v>575.0</v>
      </c>
      <c r="AI7" s="56">
        <v>1135.0</v>
      </c>
      <c r="AJ7" s="57"/>
      <c r="AK7" s="56">
        <v>317.0</v>
      </c>
      <c r="AL7" s="57"/>
      <c r="AM7" s="161">
        <v>575.0</v>
      </c>
      <c r="AN7" s="56">
        <v>1170.0</v>
      </c>
      <c r="AO7" s="57"/>
      <c r="AP7" s="56">
        <v>352.0</v>
      </c>
      <c r="AQ7" s="57"/>
      <c r="AR7" s="161">
        <v>575.0</v>
      </c>
      <c r="AS7" s="56">
        <v>1170.0</v>
      </c>
      <c r="AT7" s="57"/>
      <c r="AU7" s="56">
        <v>0.0</v>
      </c>
      <c r="AV7" s="57"/>
      <c r="AW7" s="161">
        <v>575.0</v>
      </c>
      <c r="AX7" s="56">
        <v>1170.0</v>
      </c>
      <c r="AY7" s="57"/>
      <c r="AZ7" s="56">
        <v>352.0</v>
      </c>
      <c r="BA7" s="57"/>
      <c r="BB7" s="161">
        <v>575.0</v>
      </c>
      <c r="BC7" s="56">
        <v>1170.0</v>
      </c>
      <c r="BD7" s="57"/>
      <c r="BE7" s="56">
        <v>0.0</v>
      </c>
      <c r="BF7" s="57"/>
      <c r="BG7" s="161">
        <v>534.0</v>
      </c>
      <c r="BH7" s="56">
        <v>1170.0</v>
      </c>
      <c r="BI7" s="57"/>
      <c r="BJ7" s="56">
        <v>0.0</v>
      </c>
      <c r="BK7" s="57"/>
      <c r="BL7" s="161">
        <v>616.0</v>
      </c>
      <c r="BM7" s="56">
        <v>1170.0</v>
      </c>
      <c r="BN7" s="57"/>
      <c r="BO7" s="56">
        <v>0.0</v>
      </c>
      <c r="BP7" s="57"/>
      <c r="BQ7" s="56">
        <v>0.0</v>
      </c>
      <c r="BR7" s="162"/>
      <c r="BS7" s="56">
        <v>1170.0</v>
      </c>
      <c r="BT7" s="57">
        <v>331.0</v>
      </c>
      <c r="BU7" s="56">
        <v>0.0</v>
      </c>
      <c r="BV7" s="57">
        <v>839.0</v>
      </c>
      <c r="BW7" s="161">
        <v>575.0</v>
      </c>
      <c r="BX7" s="56">
        <v>1170.0</v>
      </c>
      <c r="BY7" s="57">
        <v>331.0</v>
      </c>
      <c r="BZ7" s="56">
        <v>0.0</v>
      </c>
      <c r="CA7" s="57">
        <v>839.0</v>
      </c>
      <c r="CB7" s="161">
        <v>575.0</v>
      </c>
      <c r="CC7" s="56">
        <v>906.0</v>
      </c>
      <c r="CD7" s="57">
        <v>331.0</v>
      </c>
      <c r="CE7" s="56">
        <f>352+352+352+331+331+331</f>
        <v>2049</v>
      </c>
      <c r="CF7" s="57">
        <v>839.0</v>
      </c>
      <c r="CG7" s="161">
        <v>575.0</v>
      </c>
      <c r="CH7" s="56">
        <v>906.0</v>
      </c>
      <c r="CI7" s="57">
        <v>331.0</v>
      </c>
      <c r="CJ7" s="56">
        <v>331.0</v>
      </c>
      <c r="CK7" s="57">
        <v>839.0</v>
      </c>
      <c r="CL7" s="161">
        <v>575.0</v>
      </c>
      <c r="CM7" s="56">
        <v>906.0</v>
      </c>
      <c r="CN7" s="57">
        <v>331.0</v>
      </c>
      <c r="CO7" s="56">
        <v>331.0</v>
      </c>
      <c r="CP7" s="57">
        <v>839.0</v>
      </c>
      <c r="CQ7" s="161">
        <v>575.0</v>
      </c>
      <c r="CR7" s="56">
        <v>906.0</v>
      </c>
      <c r="CS7" s="57">
        <v>331.0</v>
      </c>
      <c r="CT7" s="56">
        <v>331.0</v>
      </c>
      <c r="CU7" s="57">
        <v>839.0</v>
      </c>
      <c r="CV7" s="161">
        <f>575+575</f>
        <v>1150</v>
      </c>
      <c r="CW7" s="56">
        <v>906.0</v>
      </c>
      <c r="CX7" s="57">
        <v>353.0</v>
      </c>
      <c r="CY7" s="56">
        <v>353.0</v>
      </c>
      <c r="CZ7" s="57">
        <v>839.0</v>
      </c>
      <c r="DA7" s="161"/>
      <c r="DB7" s="56">
        <v>906.0</v>
      </c>
      <c r="DC7" s="57"/>
      <c r="DD7" s="56"/>
      <c r="DE7" s="57"/>
      <c r="DF7" s="161"/>
      <c r="DG7" s="56">
        <v>906.0</v>
      </c>
      <c r="DH7" s="57"/>
      <c r="DI7" s="56"/>
      <c r="DJ7" s="57"/>
      <c r="DK7" s="161"/>
      <c r="DL7" s="56">
        <v>906.0</v>
      </c>
      <c r="DM7" s="57"/>
      <c r="DN7" s="56"/>
      <c r="DO7" s="57"/>
      <c r="DP7" s="161"/>
      <c r="DQ7" s="56">
        <v>906.0</v>
      </c>
      <c r="DR7" s="57"/>
      <c r="DS7" s="56"/>
      <c r="DT7" s="57"/>
      <c r="DU7" s="161"/>
      <c r="DV7" s="56">
        <v>906.0</v>
      </c>
      <c r="DW7" s="57"/>
      <c r="DX7" s="56"/>
      <c r="DY7" s="57"/>
      <c r="DZ7" s="161"/>
      <c r="EA7" s="57"/>
    </row>
    <row r="8">
      <c r="A8" s="21" t="b">
        <v>0</v>
      </c>
      <c r="B8" s="21" t="s">
        <v>141</v>
      </c>
      <c r="C8" s="53" t="s">
        <v>55</v>
      </c>
      <c r="D8" s="21">
        <v>252094.0</v>
      </c>
      <c r="E8" s="54"/>
      <c r="F8" s="21" t="s">
        <v>138</v>
      </c>
      <c r="G8" s="21" t="s">
        <v>136</v>
      </c>
      <c r="H8" s="21" t="s">
        <v>63</v>
      </c>
      <c r="I8" s="21" t="s">
        <v>59</v>
      </c>
      <c r="J8" s="160">
        <v>1135.0</v>
      </c>
      <c r="K8" s="57"/>
      <c r="L8" s="56">
        <v>362.0</v>
      </c>
      <c r="M8" s="57"/>
      <c r="N8" s="161">
        <v>741.0</v>
      </c>
      <c r="O8" s="56">
        <v>1135.0</v>
      </c>
      <c r="P8" s="57"/>
      <c r="Q8" s="56">
        <v>362.0</v>
      </c>
      <c r="R8" s="57"/>
      <c r="S8" s="161">
        <v>764.0</v>
      </c>
      <c r="T8" s="56">
        <v>1135.0</v>
      </c>
      <c r="U8" s="57"/>
      <c r="V8" s="56">
        <v>362.0</v>
      </c>
      <c r="W8" s="57"/>
      <c r="X8" s="161">
        <v>764.0</v>
      </c>
      <c r="Y8" s="56">
        <v>1135.0</v>
      </c>
      <c r="Z8" s="57"/>
      <c r="AA8" s="56">
        <v>362.0</v>
      </c>
      <c r="AB8" s="57"/>
      <c r="AC8" s="161">
        <v>764.0</v>
      </c>
      <c r="AD8" s="56">
        <v>1135.0</v>
      </c>
      <c r="AE8" s="57"/>
      <c r="AF8" s="56">
        <v>362.0</v>
      </c>
      <c r="AG8" s="57"/>
      <c r="AH8" s="161">
        <v>764.0</v>
      </c>
      <c r="AI8" s="56">
        <v>1135.0</v>
      </c>
      <c r="AJ8" s="57"/>
      <c r="AK8" s="56">
        <v>362.0</v>
      </c>
      <c r="AL8" s="57"/>
      <c r="AM8" s="161">
        <v>764.0</v>
      </c>
      <c r="AN8" s="56">
        <v>1170.0</v>
      </c>
      <c r="AO8" s="57"/>
      <c r="AP8" s="56">
        <v>397.0</v>
      </c>
      <c r="AQ8" s="57"/>
      <c r="AR8" s="161">
        <v>773.0</v>
      </c>
      <c r="AS8" s="56">
        <v>1170.0</v>
      </c>
      <c r="AT8" s="57"/>
      <c r="AU8" s="56">
        <v>397.0</v>
      </c>
      <c r="AV8" s="57"/>
      <c r="AW8" s="161">
        <v>764.0</v>
      </c>
      <c r="AX8" s="56">
        <v>1170.0</v>
      </c>
      <c r="AY8" s="57"/>
      <c r="AZ8" s="56">
        <v>397.0</v>
      </c>
      <c r="BA8" s="57"/>
      <c r="BB8" s="161">
        <v>764.0</v>
      </c>
      <c r="BC8" s="56">
        <v>1170.0</v>
      </c>
      <c r="BD8" s="57"/>
      <c r="BE8" s="56">
        <v>397.0</v>
      </c>
      <c r="BF8" s="57"/>
      <c r="BG8" s="161">
        <v>764.0</v>
      </c>
      <c r="BH8" s="56">
        <v>1170.0</v>
      </c>
      <c r="BI8" s="57"/>
      <c r="BJ8" s="56">
        <v>397.0</v>
      </c>
      <c r="BK8" s="57"/>
      <c r="BL8" s="161">
        <v>764.0</v>
      </c>
      <c r="BM8" s="56">
        <v>1170.0</v>
      </c>
      <c r="BN8" s="57"/>
      <c r="BO8" s="56">
        <v>397.0</v>
      </c>
      <c r="BP8" s="57"/>
      <c r="BQ8" s="56">
        <v>764.0</v>
      </c>
      <c r="BR8" s="162"/>
      <c r="BS8" s="56">
        <v>1170.0</v>
      </c>
      <c r="BT8" s="57">
        <v>376.0</v>
      </c>
      <c r="BU8" s="56">
        <v>376.0</v>
      </c>
      <c r="BV8" s="57">
        <v>784.0</v>
      </c>
      <c r="BW8" s="161">
        <v>764.0</v>
      </c>
      <c r="BX8" s="56">
        <v>1170.0</v>
      </c>
      <c r="BY8" s="57">
        <v>376.0</v>
      </c>
      <c r="BZ8" s="56">
        <v>376.0</v>
      </c>
      <c r="CA8" s="57">
        <v>784.0</v>
      </c>
      <c r="CB8" s="161">
        <v>764.0</v>
      </c>
      <c r="CC8" s="56">
        <v>1170.0</v>
      </c>
      <c r="CD8" s="57">
        <v>376.0</v>
      </c>
      <c r="CE8" s="56">
        <v>376.0</v>
      </c>
      <c r="CF8" s="57">
        <v>784.0</v>
      </c>
      <c r="CG8" s="161">
        <v>764.0</v>
      </c>
      <c r="CH8" s="56">
        <v>1170.0</v>
      </c>
      <c r="CI8" s="57">
        <v>386.0</v>
      </c>
      <c r="CJ8" s="56">
        <v>386.0</v>
      </c>
      <c r="CK8" s="57">
        <v>784.0</v>
      </c>
      <c r="CL8" s="161">
        <v>764.0</v>
      </c>
      <c r="CM8" s="56">
        <v>1170.0</v>
      </c>
      <c r="CN8" s="57">
        <v>386.0</v>
      </c>
      <c r="CO8" s="56">
        <v>386.0</v>
      </c>
      <c r="CP8" s="57">
        <v>784.0</v>
      </c>
      <c r="CQ8" s="161">
        <v>764.0</v>
      </c>
      <c r="CR8" s="56">
        <v>1170.0</v>
      </c>
      <c r="CS8" s="57">
        <v>386.0</v>
      </c>
      <c r="CT8" s="56">
        <v>386.0</v>
      </c>
      <c r="CU8" s="57">
        <v>784.0</v>
      </c>
      <c r="CV8" s="161">
        <v>764.0</v>
      </c>
      <c r="CW8" s="56">
        <v>1170.0</v>
      </c>
      <c r="CX8" s="57">
        <v>408.0</v>
      </c>
      <c r="CY8" s="56">
        <v>408.0</v>
      </c>
      <c r="CZ8" s="57">
        <v>784.0</v>
      </c>
      <c r="DA8" s="161"/>
      <c r="DB8" s="56">
        <v>1170.0</v>
      </c>
      <c r="DC8" s="57"/>
      <c r="DD8" s="56"/>
      <c r="DE8" s="57"/>
      <c r="DF8" s="161"/>
      <c r="DG8" s="56">
        <v>1170.0</v>
      </c>
      <c r="DH8" s="57"/>
      <c r="DI8" s="56"/>
      <c r="DJ8" s="57"/>
      <c r="DK8" s="161"/>
      <c r="DL8" s="56">
        <v>1170.0</v>
      </c>
      <c r="DM8" s="57"/>
      <c r="DN8" s="56"/>
      <c r="DO8" s="57"/>
      <c r="DP8" s="161"/>
      <c r="DQ8" s="56">
        <v>1170.0</v>
      </c>
      <c r="DR8" s="57"/>
      <c r="DS8" s="56"/>
      <c r="DT8" s="57"/>
      <c r="DU8" s="161"/>
      <c r="DV8" s="56">
        <v>1170.0</v>
      </c>
      <c r="DW8" s="57"/>
      <c r="DX8" s="56"/>
      <c r="DY8" s="57"/>
      <c r="DZ8" s="161"/>
      <c r="EA8" s="57"/>
    </row>
    <row r="9">
      <c r="A9" s="21" t="b">
        <v>0</v>
      </c>
      <c r="B9" s="21" t="s">
        <v>142</v>
      </c>
      <c r="C9" s="53" t="s">
        <v>55</v>
      </c>
      <c r="D9" s="21">
        <v>262475.0</v>
      </c>
      <c r="E9" s="54"/>
      <c r="F9" s="21" t="s">
        <v>120</v>
      </c>
      <c r="G9" s="21" t="s">
        <v>136</v>
      </c>
      <c r="H9" s="21" t="s">
        <v>63</v>
      </c>
      <c r="I9" s="21" t="s">
        <v>59</v>
      </c>
      <c r="J9" s="160">
        <v>700.0</v>
      </c>
      <c r="K9" s="57"/>
      <c r="L9" s="56"/>
      <c r="M9" s="57"/>
      <c r="N9" s="161">
        <v>700.0</v>
      </c>
      <c r="O9" s="160">
        <v>700.0</v>
      </c>
      <c r="P9" s="57"/>
      <c r="Q9" s="56"/>
      <c r="R9" s="57"/>
      <c r="S9" s="161">
        <v>0.0</v>
      </c>
      <c r="T9" s="163">
        <v>700.0</v>
      </c>
      <c r="U9" s="164"/>
      <c r="V9" s="165"/>
      <c r="W9" s="166"/>
      <c r="X9" s="167">
        <v>0.0</v>
      </c>
      <c r="Y9" s="163">
        <v>700.0</v>
      </c>
      <c r="Z9" s="164"/>
      <c r="AA9" s="165"/>
      <c r="AB9" s="166"/>
      <c r="AC9" s="167">
        <v>0.0</v>
      </c>
      <c r="AD9" s="163">
        <v>700.0</v>
      </c>
      <c r="AE9" s="164"/>
      <c r="AF9" s="165"/>
      <c r="AG9" s="166"/>
      <c r="AH9" s="167">
        <v>0.0</v>
      </c>
      <c r="AI9" s="163">
        <v>700.0</v>
      </c>
      <c r="AJ9" s="164"/>
      <c r="AK9" s="165"/>
      <c r="AL9" s="166"/>
      <c r="AM9" s="167">
        <v>0.0</v>
      </c>
      <c r="AN9" s="163">
        <v>700.0</v>
      </c>
      <c r="AO9" s="164"/>
      <c r="AP9" s="165"/>
      <c r="AQ9" s="166"/>
      <c r="AR9" s="167">
        <v>0.0</v>
      </c>
      <c r="AS9" s="163">
        <v>700.0</v>
      </c>
      <c r="AT9" s="164"/>
      <c r="AU9" s="165"/>
      <c r="AV9" s="166"/>
      <c r="AW9" s="167">
        <v>0.0</v>
      </c>
      <c r="AX9" s="163">
        <v>700.0</v>
      </c>
      <c r="AY9" s="164"/>
      <c r="AZ9" s="165"/>
      <c r="BA9" s="166"/>
      <c r="BB9" s="167">
        <v>0.0</v>
      </c>
      <c r="BC9" s="163">
        <v>700.0</v>
      </c>
      <c r="BD9" s="164"/>
      <c r="BE9" s="165"/>
      <c r="BF9" s="166"/>
      <c r="BG9" s="167">
        <v>0.0</v>
      </c>
      <c r="BH9" s="163">
        <v>700.0</v>
      </c>
      <c r="BI9" s="164"/>
      <c r="BJ9" s="165"/>
      <c r="BK9" s="166"/>
      <c r="BL9" s="167">
        <v>0.0</v>
      </c>
      <c r="BM9" s="163">
        <v>700.0</v>
      </c>
      <c r="BN9" s="164"/>
      <c r="BO9" s="165"/>
      <c r="BP9" s="166"/>
      <c r="BQ9" s="167">
        <v>0.0</v>
      </c>
      <c r="BR9" s="162"/>
      <c r="BS9" s="163">
        <v>700.0</v>
      </c>
      <c r="BT9" s="164"/>
      <c r="BU9" s="165"/>
      <c r="BV9" s="166"/>
      <c r="BW9" s="167">
        <v>0.0</v>
      </c>
      <c r="BX9" s="163">
        <v>700.0</v>
      </c>
      <c r="BY9" s="164"/>
      <c r="BZ9" s="165"/>
      <c r="CA9" s="166"/>
      <c r="CB9" s="167">
        <v>0.0</v>
      </c>
      <c r="CC9" s="163">
        <v>700.0</v>
      </c>
      <c r="CD9" s="164"/>
      <c r="CE9" s="165"/>
      <c r="CF9" s="166"/>
      <c r="CG9" s="167">
        <v>0.0</v>
      </c>
      <c r="CH9" s="163">
        <v>700.0</v>
      </c>
      <c r="CI9" s="164"/>
      <c r="CJ9" s="165"/>
      <c r="CK9" s="166"/>
      <c r="CL9" s="167">
        <v>0.0</v>
      </c>
      <c r="CM9" s="56">
        <v>700.0</v>
      </c>
      <c r="CN9" s="57">
        <v>1170.0</v>
      </c>
      <c r="CO9" s="56">
        <v>1170.0</v>
      </c>
      <c r="CP9" s="57">
        <v>0.0</v>
      </c>
      <c r="CQ9" s="161">
        <v>0.0</v>
      </c>
      <c r="CR9" s="56">
        <v>700.0</v>
      </c>
      <c r="CS9" s="57">
        <v>428.0</v>
      </c>
      <c r="CT9" s="56">
        <v>428.0</v>
      </c>
      <c r="CU9" s="57">
        <v>742.0</v>
      </c>
      <c r="CV9" s="161">
        <v>280.0</v>
      </c>
      <c r="CW9" s="56">
        <v>700.0</v>
      </c>
      <c r="CX9" s="57">
        <v>450.0</v>
      </c>
      <c r="CY9" s="56">
        <v>450.0</v>
      </c>
      <c r="CZ9" s="57">
        <v>742.0</v>
      </c>
      <c r="DA9" s="161"/>
      <c r="DB9" s="69"/>
      <c r="DC9" s="57"/>
      <c r="DD9" s="56"/>
      <c r="DE9" s="57"/>
      <c r="DF9" s="161"/>
      <c r="DG9" s="69"/>
      <c r="DH9" s="57"/>
      <c r="DI9" s="56"/>
      <c r="DJ9" s="57"/>
      <c r="DK9" s="161"/>
      <c r="DL9" s="69"/>
      <c r="DM9" s="57"/>
      <c r="DN9" s="56"/>
      <c r="DO9" s="57"/>
      <c r="DP9" s="161"/>
      <c r="DQ9" s="69"/>
      <c r="DR9" s="57"/>
      <c r="DS9" s="56"/>
      <c r="DT9" s="57"/>
      <c r="DU9" s="161"/>
      <c r="DV9" s="69"/>
      <c r="DW9" s="57"/>
      <c r="DX9" s="56"/>
      <c r="DY9" s="57"/>
      <c r="DZ9" s="161"/>
      <c r="EA9" s="57"/>
    </row>
    <row r="10">
      <c r="A10" s="21" t="b">
        <v>0</v>
      </c>
      <c r="B10" s="21" t="s">
        <v>143</v>
      </c>
      <c r="C10" s="53" t="s">
        <v>55</v>
      </c>
      <c r="D10" s="21">
        <v>262652.0</v>
      </c>
      <c r="E10" s="54"/>
      <c r="F10" s="21" t="s">
        <v>135</v>
      </c>
      <c r="G10" s="21" t="s">
        <v>136</v>
      </c>
      <c r="H10" s="21" t="s">
        <v>63</v>
      </c>
      <c r="I10" s="21" t="s">
        <v>59</v>
      </c>
      <c r="J10" s="168"/>
      <c r="K10" s="57"/>
      <c r="L10" s="56"/>
      <c r="M10" s="57"/>
      <c r="N10" s="161"/>
      <c r="O10" s="69"/>
      <c r="P10" s="57"/>
      <c r="Q10" s="56"/>
      <c r="R10" s="57"/>
      <c r="S10" s="161"/>
      <c r="T10" s="69"/>
      <c r="U10" s="57"/>
      <c r="V10" s="56"/>
      <c r="W10" s="57"/>
      <c r="X10" s="161"/>
      <c r="Y10" s="69"/>
      <c r="Z10" s="57"/>
      <c r="AA10" s="56"/>
      <c r="AB10" s="57"/>
      <c r="AC10" s="161"/>
      <c r="AD10" s="69"/>
      <c r="AE10" s="57"/>
      <c r="AF10" s="56"/>
      <c r="AG10" s="57"/>
      <c r="AH10" s="161"/>
      <c r="AI10" s="69"/>
      <c r="AJ10" s="57"/>
      <c r="AK10" s="56"/>
      <c r="AL10" s="57"/>
      <c r="AM10" s="161"/>
      <c r="AN10" s="69"/>
      <c r="AO10" s="57"/>
      <c r="AP10" s="56"/>
      <c r="AQ10" s="57"/>
      <c r="AR10" s="161"/>
      <c r="AS10" s="69"/>
      <c r="AT10" s="57"/>
      <c r="AU10" s="56"/>
      <c r="AV10" s="57"/>
      <c r="AW10" s="161"/>
      <c r="AX10" s="69"/>
      <c r="AY10" s="57"/>
      <c r="AZ10" s="56"/>
      <c r="BA10" s="57"/>
      <c r="BB10" s="161"/>
      <c r="BC10" s="69"/>
      <c r="BD10" s="57"/>
      <c r="BE10" s="56"/>
      <c r="BF10" s="57"/>
      <c r="BG10" s="161"/>
      <c r="BH10" s="69"/>
      <c r="BI10" s="57"/>
      <c r="BJ10" s="56"/>
      <c r="BK10" s="57"/>
      <c r="BL10" s="161"/>
      <c r="BM10" s="69"/>
      <c r="BN10" s="57"/>
      <c r="BO10" s="56"/>
      <c r="BP10" s="57"/>
      <c r="BQ10" s="56"/>
      <c r="BR10" s="162"/>
      <c r="BS10" s="69"/>
      <c r="BT10" s="57"/>
      <c r="BU10" s="56"/>
      <c r="BV10" s="57"/>
      <c r="BW10" s="161"/>
      <c r="BX10" s="69"/>
      <c r="BY10" s="57"/>
      <c r="BZ10" s="56"/>
      <c r="CA10" s="57"/>
      <c r="CB10" s="161"/>
      <c r="CC10" s="69"/>
      <c r="CD10" s="57"/>
      <c r="CE10" s="56"/>
      <c r="CF10" s="57"/>
      <c r="CG10" s="161"/>
      <c r="CH10" s="69"/>
      <c r="CI10" s="57"/>
      <c r="CJ10" s="56"/>
      <c r="CK10" s="57"/>
      <c r="CL10" s="161"/>
      <c r="CM10" s="69"/>
      <c r="CN10" s="57"/>
      <c r="CO10" s="56"/>
      <c r="CP10" s="57"/>
      <c r="CQ10" s="161"/>
      <c r="CR10" s="56">
        <v>1170.0</v>
      </c>
      <c r="CS10" s="57">
        <v>1170.0</v>
      </c>
      <c r="CT10" s="56">
        <v>1170.0</v>
      </c>
      <c r="CU10" s="57">
        <v>0.0</v>
      </c>
      <c r="CV10" s="161">
        <v>0.0</v>
      </c>
      <c r="CW10" s="56">
        <v>1170.0</v>
      </c>
      <c r="CX10" s="57">
        <v>1192.0</v>
      </c>
      <c r="CY10" s="56">
        <v>1192.0</v>
      </c>
      <c r="CZ10" s="57">
        <v>0.0</v>
      </c>
      <c r="DA10" s="161"/>
      <c r="DB10" s="69"/>
      <c r="DC10" s="57"/>
      <c r="DD10" s="56"/>
      <c r="DE10" s="57"/>
      <c r="DF10" s="161"/>
      <c r="DG10" s="69"/>
      <c r="DH10" s="57"/>
      <c r="DI10" s="56"/>
      <c r="DJ10" s="57"/>
      <c r="DK10" s="161"/>
      <c r="DL10" s="69"/>
      <c r="DM10" s="57"/>
      <c r="DN10" s="56"/>
      <c r="DO10" s="57"/>
      <c r="DP10" s="161"/>
      <c r="DQ10" s="69"/>
      <c r="DR10" s="57"/>
      <c r="DS10" s="56"/>
      <c r="DT10" s="57"/>
      <c r="DU10" s="161"/>
      <c r="DV10" s="69"/>
      <c r="DW10" s="57"/>
      <c r="DX10" s="56"/>
      <c r="DY10" s="57"/>
      <c r="DZ10" s="161"/>
      <c r="EA10" s="57"/>
    </row>
    <row r="11">
      <c r="A11" s="21"/>
      <c r="E11" s="54"/>
      <c r="J11" s="168"/>
      <c r="K11" s="57"/>
      <c r="L11" s="56"/>
      <c r="M11" s="57"/>
      <c r="N11" s="161"/>
      <c r="O11" s="56"/>
      <c r="P11" s="57"/>
      <c r="Q11" s="56"/>
      <c r="R11" s="57"/>
      <c r="S11" s="161"/>
      <c r="T11" s="56"/>
      <c r="U11" s="57"/>
      <c r="V11" s="56"/>
      <c r="W11" s="57"/>
      <c r="X11" s="161"/>
      <c r="Y11" s="56"/>
      <c r="Z11" s="57"/>
      <c r="AA11" s="56"/>
      <c r="AB11" s="57"/>
      <c r="AC11" s="161"/>
      <c r="AD11" s="56"/>
      <c r="AE11" s="57"/>
      <c r="AF11" s="56"/>
      <c r="AG11" s="57"/>
      <c r="AH11" s="161"/>
      <c r="AI11" s="56"/>
      <c r="AJ11" s="57"/>
      <c r="AK11" s="56"/>
      <c r="AL11" s="57"/>
      <c r="AM11" s="161"/>
      <c r="AN11" s="56"/>
      <c r="AO11" s="57"/>
      <c r="AP11" s="56"/>
      <c r="AQ11" s="57"/>
      <c r="AR11" s="161"/>
      <c r="AS11" s="56"/>
      <c r="AT11" s="57"/>
      <c r="AU11" s="56"/>
      <c r="AV11" s="57"/>
      <c r="AW11" s="161"/>
      <c r="AX11" s="56"/>
      <c r="AY11" s="57"/>
      <c r="AZ11" s="56"/>
      <c r="BA11" s="57"/>
      <c r="BB11" s="161"/>
      <c r="BC11" s="56"/>
      <c r="BD11" s="57"/>
      <c r="BE11" s="56"/>
      <c r="BF11" s="57"/>
      <c r="BG11" s="161"/>
      <c r="BH11" s="56"/>
      <c r="BI11" s="57"/>
      <c r="BJ11" s="56"/>
      <c r="BK11" s="57"/>
      <c r="BL11" s="161"/>
      <c r="BM11" s="56"/>
      <c r="BN11" s="57"/>
      <c r="BO11" s="56"/>
      <c r="BP11" s="57"/>
      <c r="BQ11" s="56"/>
      <c r="BR11" s="162"/>
      <c r="BS11" s="69"/>
      <c r="BT11" s="57"/>
      <c r="BU11" s="56"/>
      <c r="BV11" s="57"/>
      <c r="BW11" s="161"/>
      <c r="BX11" s="56"/>
      <c r="BY11" s="57"/>
      <c r="BZ11" s="56"/>
      <c r="CA11" s="57"/>
      <c r="CB11" s="161"/>
      <c r="CC11" s="56"/>
      <c r="CD11" s="57"/>
      <c r="CE11" s="56"/>
      <c r="CF11" s="57"/>
      <c r="CG11" s="161"/>
      <c r="CH11" s="56"/>
      <c r="CI11" s="57"/>
      <c r="CJ11" s="56"/>
      <c r="CK11" s="57"/>
      <c r="CL11" s="161"/>
      <c r="CM11" s="56"/>
      <c r="CN11" s="57"/>
      <c r="CO11" s="56"/>
      <c r="CP11" s="57"/>
      <c r="CQ11" s="161"/>
      <c r="CR11" s="56"/>
      <c r="CS11" s="57"/>
      <c r="CT11" s="56"/>
      <c r="CU11" s="57"/>
      <c r="CV11" s="161"/>
      <c r="CW11" s="56"/>
      <c r="CX11" s="57"/>
      <c r="CY11" s="56"/>
      <c r="CZ11" s="57"/>
      <c r="DA11" s="161"/>
      <c r="DB11" s="56"/>
      <c r="DC11" s="57"/>
      <c r="DD11" s="56"/>
      <c r="DE11" s="57"/>
      <c r="DF11" s="161"/>
      <c r="DG11" s="56"/>
      <c r="DH11" s="57"/>
      <c r="DI11" s="56"/>
      <c r="DJ11" s="57"/>
      <c r="DK11" s="161"/>
      <c r="DL11" s="56"/>
      <c r="DM11" s="57"/>
      <c r="DN11" s="56"/>
      <c r="DO11" s="57"/>
      <c r="DP11" s="161"/>
      <c r="DQ11" s="56"/>
      <c r="DR11" s="57"/>
      <c r="DS11" s="56"/>
      <c r="DT11" s="57"/>
      <c r="DU11" s="161"/>
      <c r="DV11" s="56"/>
      <c r="DW11" s="57"/>
      <c r="DX11" s="56"/>
      <c r="DY11" s="57"/>
      <c r="DZ11" s="161"/>
      <c r="EA11" s="57"/>
    </row>
    <row r="12">
      <c r="A12" s="21"/>
      <c r="E12" s="54"/>
      <c r="J12" s="168"/>
      <c r="K12" s="57"/>
      <c r="L12" s="56"/>
      <c r="M12" s="57"/>
      <c r="N12" s="161"/>
      <c r="O12" s="56"/>
      <c r="P12" s="57"/>
      <c r="Q12" s="56"/>
      <c r="R12" s="57"/>
      <c r="S12" s="161"/>
      <c r="T12" s="56"/>
      <c r="U12" s="57"/>
      <c r="V12" s="56"/>
      <c r="W12" s="57"/>
      <c r="X12" s="161"/>
      <c r="Y12" s="56"/>
      <c r="Z12" s="57"/>
      <c r="AA12" s="56"/>
      <c r="AB12" s="57"/>
      <c r="AC12" s="161"/>
      <c r="AD12" s="56"/>
      <c r="AE12" s="57"/>
      <c r="AF12" s="56"/>
      <c r="AG12" s="57"/>
      <c r="AH12" s="161"/>
      <c r="AI12" s="56"/>
      <c r="AJ12" s="57"/>
      <c r="AK12" s="56"/>
      <c r="AL12" s="57"/>
      <c r="AM12" s="161"/>
      <c r="AN12" s="56"/>
      <c r="AO12" s="57"/>
      <c r="AP12" s="56"/>
      <c r="AQ12" s="57"/>
      <c r="AR12" s="161"/>
      <c r="AS12" s="56"/>
      <c r="AT12" s="57"/>
      <c r="AU12" s="56"/>
      <c r="AV12" s="57"/>
      <c r="AW12" s="161"/>
      <c r="AX12" s="56"/>
      <c r="AY12" s="57"/>
      <c r="AZ12" s="56"/>
      <c r="BA12" s="57"/>
      <c r="BB12" s="161"/>
      <c r="BC12" s="56"/>
      <c r="BD12" s="57"/>
      <c r="BE12" s="56"/>
      <c r="BF12" s="57"/>
      <c r="BG12" s="161"/>
      <c r="BH12" s="56"/>
      <c r="BI12" s="57"/>
      <c r="BJ12" s="56"/>
      <c r="BK12" s="57"/>
      <c r="BL12" s="161"/>
      <c r="BM12" s="56"/>
      <c r="BN12" s="57"/>
      <c r="BO12" s="56"/>
      <c r="BP12" s="57"/>
      <c r="BQ12" s="56"/>
      <c r="BR12" s="162"/>
      <c r="BS12" s="69"/>
      <c r="BT12" s="57"/>
      <c r="BU12" s="56"/>
      <c r="BV12" s="57"/>
      <c r="BW12" s="161"/>
      <c r="BX12" s="56"/>
      <c r="BY12" s="57"/>
      <c r="BZ12" s="56"/>
      <c r="CA12" s="57"/>
      <c r="CB12" s="161"/>
      <c r="CC12" s="56"/>
      <c r="CD12" s="57"/>
      <c r="CE12" s="56"/>
      <c r="CF12" s="57"/>
      <c r="CG12" s="161"/>
      <c r="CH12" s="56"/>
      <c r="CI12" s="57"/>
      <c r="CJ12" s="56"/>
      <c r="CK12" s="57"/>
      <c r="CL12" s="161"/>
      <c r="CM12" s="56"/>
      <c r="CN12" s="57"/>
      <c r="CO12" s="56"/>
      <c r="CP12" s="57"/>
      <c r="CQ12" s="161"/>
      <c r="CR12" s="56"/>
      <c r="CS12" s="57"/>
      <c r="CT12" s="56"/>
      <c r="CU12" s="57"/>
      <c r="CV12" s="161"/>
      <c r="CW12" s="56"/>
      <c r="CX12" s="57"/>
      <c r="CY12" s="56"/>
      <c r="CZ12" s="57"/>
      <c r="DA12" s="161"/>
      <c r="DB12" s="56"/>
      <c r="DC12" s="57"/>
      <c r="DD12" s="56"/>
      <c r="DE12" s="57"/>
      <c r="DF12" s="161"/>
      <c r="DG12" s="56"/>
      <c r="DH12" s="57"/>
      <c r="DI12" s="56"/>
      <c r="DJ12" s="57"/>
      <c r="DK12" s="161"/>
      <c r="DL12" s="56"/>
      <c r="DM12" s="57"/>
      <c r="DN12" s="56"/>
      <c r="DO12" s="57"/>
      <c r="DP12" s="161"/>
      <c r="DQ12" s="56"/>
      <c r="DR12" s="57"/>
      <c r="DS12" s="56"/>
      <c r="DT12" s="57"/>
      <c r="DU12" s="161"/>
      <c r="DV12" s="56"/>
      <c r="DW12" s="57"/>
      <c r="DX12" s="56"/>
      <c r="DY12" s="57"/>
      <c r="DZ12" s="161"/>
      <c r="EA12" s="57"/>
    </row>
    <row r="13">
      <c r="A13" s="169" t="s">
        <v>102</v>
      </c>
      <c r="B13" s="46"/>
      <c r="C13" s="170"/>
      <c r="D13" s="170"/>
      <c r="E13" s="171"/>
      <c r="F13" s="170"/>
      <c r="G13" s="170"/>
      <c r="H13" s="170"/>
      <c r="I13" s="170"/>
      <c r="J13" s="172"/>
      <c r="K13" s="173"/>
      <c r="L13" s="173"/>
      <c r="M13" s="173"/>
      <c r="N13" s="174"/>
      <c r="O13" s="173"/>
      <c r="P13" s="173"/>
      <c r="Q13" s="173"/>
      <c r="R13" s="173"/>
      <c r="S13" s="174"/>
      <c r="T13" s="173"/>
      <c r="U13" s="173"/>
      <c r="V13" s="173"/>
      <c r="W13" s="173"/>
      <c r="X13" s="174"/>
      <c r="Y13" s="173"/>
      <c r="Z13" s="173"/>
      <c r="AA13" s="173"/>
      <c r="AB13" s="173"/>
      <c r="AC13" s="174"/>
      <c r="AD13" s="173"/>
      <c r="AE13" s="173"/>
      <c r="AF13" s="173"/>
      <c r="AG13" s="173"/>
      <c r="AH13" s="174"/>
      <c r="AI13" s="173"/>
      <c r="AJ13" s="173"/>
      <c r="AK13" s="173"/>
      <c r="AL13" s="173"/>
      <c r="AM13" s="174"/>
      <c r="AN13" s="173"/>
      <c r="AO13" s="173"/>
      <c r="AP13" s="173"/>
      <c r="AQ13" s="173"/>
      <c r="AR13" s="174"/>
      <c r="AS13" s="173"/>
      <c r="AT13" s="173"/>
      <c r="AU13" s="173"/>
      <c r="AV13" s="173"/>
      <c r="AW13" s="174"/>
      <c r="AX13" s="173"/>
      <c r="AY13" s="173"/>
      <c r="AZ13" s="173"/>
      <c r="BA13" s="173"/>
      <c r="BB13" s="174"/>
      <c r="BC13" s="173"/>
      <c r="BD13" s="173"/>
      <c r="BE13" s="173"/>
      <c r="BF13" s="173"/>
      <c r="BG13" s="174"/>
      <c r="BH13" s="173"/>
      <c r="BI13" s="173"/>
      <c r="BJ13" s="173"/>
      <c r="BK13" s="173"/>
      <c r="BL13" s="174"/>
      <c r="BM13" s="173"/>
      <c r="BN13" s="173"/>
      <c r="BO13" s="173"/>
      <c r="BP13" s="173"/>
      <c r="BQ13" s="173"/>
      <c r="BR13" s="175"/>
      <c r="BS13" s="176"/>
      <c r="BT13" s="173"/>
      <c r="BU13" s="173"/>
      <c r="BV13" s="173"/>
      <c r="BW13" s="174"/>
      <c r="BX13" s="173"/>
      <c r="BY13" s="173"/>
      <c r="BZ13" s="173"/>
      <c r="CA13" s="173"/>
      <c r="CB13" s="174"/>
      <c r="CC13" s="173"/>
      <c r="CD13" s="173"/>
      <c r="CE13" s="173"/>
      <c r="CF13" s="173"/>
      <c r="CG13" s="174"/>
      <c r="CH13" s="173"/>
      <c r="CI13" s="173"/>
      <c r="CJ13" s="173"/>
      <c r="CK13" s="173"/>
      <c r="CL13" s="174"/>
      <c r="CM13" s="173"/>
      <c r="CN13" s="173"/>
      <c r="CO13" s="173"/>
      <c r="CP13" s="173"/>
      <c r="CQ13" s="174"/>
      <c r="CR13" s="173"/>
      <c r="CS13" s="173"/>
      <c r="CT13" s="173"/>
      <c r="CU13" s="173"/>
      <c r="CV13" s="174"/>
      <c r="CW13" s="173"/>
      <c r="CX13" s="173"/>
      <c r="CY13" s="173"/>
      <c r="CZ13" s="173"/>
      <c r="DA13" s="174"/>
      <c r="DB13" s="173"/>
      <c r="DC13" s="173"/>
      <c r="DD13" s="173"/>
      <c r="DE13" s="173"/>
      <c r="DF13" s="174"/>
      <c r="DG13" s="173"/>
      <c r="DH13" s="173"/>
      <c r="DI13" s="173"/>
      <c r="DJ13" s="173"/>
      <c r="DK13" s="174"/>
      <c r="DL13" s="173"/>
      <c r="DM13" s="173"/>
      <c r="DN13" s="173"/>
      <c r="DO13" s="173"/>
      <c r="DP13" s="174"/>
      <c r="DQ13" s="173"/>
      <c r="DR13" s="173"/>
      <c r="DS13" s="173"/>
      <c r="DT13" s="173"/>
      <c r="DU13" s="174"/>
      <c r="DV13" s="173"/>
      <c r="DW13" s="173"/>
      <c r="DX13" s="173"/>
      <c r="DY13" s="173"/>
      <c r="DZ13" s="174"/>
      <c r="EA13" s="173"/>
    </row>
    <row r="14">
      <c r="A14" s="21" t="b">
        <v>0</v>
      </c>
      <c r="B14" s="21" t="s">
        <v>144</v>
      </c>
      <c r="C14" s="53" t="s">
        <v>104</v>
      </c>
      <c r="E14" s="54"/>
      <c r="F14" s="21" t="s">
        <v>138</v>
      </c>
      <c r="G14" s="21" t="s">
        <v>136</v>
      </c>
      <c r="H14" s="21" t="s">
        <v>105</v>
      </c>
      <c r="I14" s="68"/>
      <c r="J14" s="160">
        <v>500.0</v>
      </c>
      <c r="K14" s="57"/>
      <c r="L14" s="56"/>
      <c r="M14" s="65"/>
      <c r="N14" s="161">
        <v>0.0</v>
      </c>
      <c r="O14" s="56">
        <v>500.0</v>
      </c>
      <c r="P14" s="65"/>
      <c r="Q14" s="56"/>
      <c r="R14" s="65"/>
      <c r="S14" s="161">
        <v>0.0</v>
      </c>
      <c r="T14" s="56">
        <v>500.0</v>
      </c>
      <c r="U14" s="65"/>
      <c r="V14" s="69"/>
      <c r="W14" s="65"/>
      <c r="X14" s="161">
        <v>0.0</v>
      </c>
      <c r="Y14" s="56">
        <v>500.0</v>
      </c>
      <c r="Z14" s="65"/>
      <c r="AA14" s="69"/>
      <c r="AB14" s="65"/>
      <c r="AC14" s="161">
        <v>0.0</v>
      </c>
      <c r="AD14" s="56">
        <v>500.0</v>
      </c>
      <c r="AE14" s="65"/>
      <c r="AF14" s="69"/>
      <c r="AG14" s="65"/>
      <c r="AH14" s="161">
        <v>0.0</v>
      </c>
      <c r="AI14" s="56">
        <v>500.0</v>
      </c>
      <c r="AJ14" s="65"/>
      <c r="AK14" s="69"/>
      <c r="AL14" s="65"/>
      <c r="AM14" s="161">
        <v>0.0</v>
      </c>
      <c r="AN14" s="56">
        <v>500.0</v>
      </c>
      <c r="AO14" s="65"/>
      <c r="AP14" s="69"/>
      <c r="AQ14" s="65"/>
      <c r="AR14" s="161">
        <v>0.0</v>
      </c>
      <c r="AS14" s="56">
        <v>500.0</v>
      </c>
      <c r="AT14" s="65"/>
      <c r="AU14" s="69"/>
      <c r="AV14" s="65"/>
      <c r="AW14" s="161">
        <v>0.0</v>
      </c>
      <c r="AX14" s="56">
        <v>500.0</v>
      </c>
      <c r="AY14" s="65"/>
      <c r="AZ14" s="69"/>
      <c r="BA14" s="65"/>
      <c r="BB14" s="161">
        <v>0.0</v>
      </c>
      <c r="BC14" s="56">
        <v>500.0</v>
      </c>
      <c r="BD14" s="65"/>
      <c r="BE14" s="69"/>
      <c r="BF14" s="65"/>
      <c r="BG14" s="161">
        <v>0.0</v>
      </c>
      <c r="BH14" s="56">
        <v>500.0</v>
      </c>
      <c r="BI14" s="65"/>
      <c r="BJ14" s="56">
        <v>0.0</v>
      </c>
      <c r="BK14" s="65"/>
      <c r="BL14" s="177"/>
      <c r="BM14" s="56">
        <v>1170.0</v>
      </c>
      <c r="BN14" s="65"/>
      <c r="BO14" s="56">
        <f>1170+1170</f>
        <v>2340</v>
      </c>
      <c r="BP14" s="65"/>
      <c r="BQ14" s="56">
        <v>1000.0</v>
      </c>
      <c r="BR14" s="162"/>
      <c r="BS14" s="56">
        <v>1170.0</v>
      </c>
      <c r="BT14" s="57">
        <v>1170.0</v>
      </c>
      <c r="BU14" s="56">
        <v>1170.0</v>
      </c>
      <c r="BV14" s="65"/>
      <c r="BW14" s="161">
        <v>0.0</v>
      </c>
      <c r="BX14" s="56"/>
      <c r="BY14" s="57">
        <v>0.0</v>
      </c>
      <c r="BZ14" s="56">
        <v>-1224.37</v>
      </c>
      <c r="CA14" s="57"/>
      <c r="CB14" s="161"/>
      <c r="CC14" s="69"/>
      <c r="CD14" s="65"/>
      <c r="CE14" s="69"/>
      <c r="CF14" s="65"/>
      <c r="CG14" s="177"/>
      <c r="CH14" s="69"/>
      <c r="CI14" s="65"/>
      <c r="CJ14" s="69"/>
      <c r="CK14" s="65"/>
      <c r="CL14" s="177"/>
      <c r="CM14" s="69"/>
      <c r="CN14" s="65"/>
      <c r="CO14" s="69"/>
      <c r="CP14" s="65"/>
      <c r="CQ14" s="177"/>
      <c r="CR14" s="69"/>
      <c r="CS14" s="65"/>
      <c r="CT14" s="69"/>
      <c r="CU14" s="65"/>
      <c r="CV14" s="177"/>
      <c r="CW14" s="69"/>
      <c r="CX14" s="65"/>
      <c r="CY14" s="69"/>
      <c r="CZ14" s="65"/>
      <c r="DA14" s="177"/>
      <c r="DB14" s="69"/>
      <c r="DC14" s="65"/>
      <c r="DD14" s="69"/>
      <c r="DE14" s="65"/>
      <c r="DF14" s="177"/>
      <c r="DG14" s="69"/>
      <c r="DH14" s="65"/>
      <c r="DI14" s="69"/>
      <c r="DJ14" s="65"/>
      <c r="DK14" s="177"/>
      <c r="DL14" s="69"/>
      <c r="DM14" s="65"/>
      <c r="DN14" s="69"/>
      <c r="DO14" s="65"/>
      <c r="DP14" s="177"/>
      <c r="DQ14" s="69"/>
      <c r="DR14" s="65"/>
      <c r="DS14" s="69"/>
      <c r="DT14" s="65"/>
      <c r="DU14" s="177"/>
      <c r="DV14" s="69"/>
      <c r="DW14" s="65"/>
      <c r="DX14" s="69"/>
      <c r="DY14" s="65"/>
      <c r="DZ14" s="177"/>
      <c r="EA14" s="65"/>
    </row>
    <row r="15">
      <c r="A15" s="21" t="b">
        <v>0</v>
      </c>
      <c r="B15" s="21" t="s">
        <v>145</v>
      </c>
      <c r="C15" s="53" t="s">
        <v>104</v>
      </c>
      <c r="E15" s="54"/>
      <c r="F15" s="68"/>
      <c r="G15" s="21" t="s">
        <v>136</v>
      </c>
      <c r="H15" s="21" t="s">
        <v>105</v>
      </c>
      <c r="I15" s="68"/>
      <c r="J15" s="160">
        <v>1135.0</v>
      </c>
      <c r="K15" s="65"/>
      <c r="L15" s="56">
        <v>371.0</v>
      </c>
      <c r="M15" s="65"/>
      <c r="N15" s="161">
        <v>764.0</v>
      </c>
      <c r="O15" s="56">
        <v>1135.0</v>
      </c>
      <c r="P15" s="65"/>
      <c r="Q15" s="56">
        <v>371.0</v>
      </c>
      <c r="R15" s="65"/>
      <c r="S15" s="161">
        <v>764.0</v>
      </c>
      <c r="T15" s="56">
        <v>1135.0</v>
      </c>
      <c r="U15" s="65"/>
      <c r="V15" s="56">
        <v>371.0</v>
      </c>
      <c r="W15" s="65"/>
      <c r="X15" s="161">
        <v>764.0</v>
      </c>
      <c r="Y15" s="56">
        <v>1135.0</v>
      </c>
      <c r="Z15" s="65"/>
      <c r="AA15" s="56">
        <v>371.0</v>
      </c>
      <c r="AB15" s="65"/>
      <c r="AC15" s="161">
        <v>764.0</v>
      </c>
      <c r="AD15" s="56">
        <v>1135.0</v>
      </c>
      <c r="AE15" s="65"/>
      <c r="AF15" s="56">
        <v>371.0</v>
      </c>
      <c r="AG15" s="65"/>
      <c r="AH15" s="161">
        <v>764.0</v>
      </c>
      <c r="AI15" s="56"/>
      <c r="AJ15" s="65"/>
      <c r="AK15" s="56">
        <v>371.0</v>
      </c>
      <c r="AL15" s="65"/>
      <c r="AM15" s="177"/>
      <c r="AN15" s="69"/>
      <c r="AO15" s="65"/>
      <c r="AP15" s="56">
        <v>406.0</v>
      </c>
      <c r="AQ15" s="65"/>
      <c r="AR15" s="177"/>
      <c r="AS15" s="69"/>
      <c r="AT15" s="65"/>
      <c r="AU15" s="56">
        <v>406.0</v>
      </c>
      <c r="AV15" s="65"/>
      <c r="AW15" s="177"/>
      <c r="AX15" s="69"/>
      <c r="AY15" s="65"/>
      <c r="AZ15" s="56">
        <f>-406+-406+-371</f>
        <v>-1183</v>
      </c>
      <c r="BA15" s="65"/>
      <c r="BB15" s="177"/>
      <c r="BC15" s="69"/>
      <c r="BD15" s="65"/>
      <c r="BE15" s="69"/>
      <c r="BF15" s="65"/>
      <c r="BG15" s="177"/>
      <c r="BH15" s="69"/>
      <c r="BI15" s="65"/>
      <c r="BJ15" s="56">
        <v>-1183.0</v>
      </c>
      <c r="BK15" s="65"/>
      <c r="BL15" s="177"/>
      <c r="BM15" s="69"/>
      <c r="BN15" s="65"/>
      <c r="BO15" s="69"/>
      <c r="BP15" s="65"/>
      <c r="BQ15" s="69"/>
      <c r="BR15" s="162"/>
      <c r="BS15" s="69"/>
      <c r="BT15" s="65"/>
      <c r="BU15" s="69"/>
      <c r="BV15" s="65"/>
      <c r="BW15" s="177"/>
      <c r="BX15" s="69"/>
      <c r="BY15" s="65"/>
      <c r="BZ15" s="69"/>
      <c r="CA15" s="57"/>
      <c r="CB15" s="161"/>
      <c r="CC15" s="69"/>
      <c r="CD15" s="65"/>
      <c r="CE15" s="69"/>
      <c r="CF15" s="65"/>
      <c r="CG15" s="177"/>
      <c r="CH15" s="69"/>
      <c r="CI15" s="65"/>
      <c r="CJ15" s="69"/>
      <c r="CK15" s="65"/>
      <c r="CL15" s="177"/>
      <c r="CM15" s="69"/>
      <c r="CN15" s="65"/>
      <c r="CO15" s="69"/>
      <c r="CP15" s="65"/>
      <c r="CQ15" s="177"/>
      <c r="CR15" s="69"/>
      <c r="CS15" s="65"/>
      <c r="CT15" s="69"/>
      <c r="CU15" s="65"/>
      <c r="CV15" s="177"/>
      <c r="CW15" s="69"/>
      <c r="CX15" s="65"/>
      <c r="CY15" s="69"/>
      <c r="CZ15" s="65"/>
      <c r="DA15" s="177"/>
      <c r="DB15" s="69"/>
      <c r="DC15" s="65"/>
      <c r="DD15" s="69"/>
      <c r="DE15" s="65"/>
      <c r="DF15" s="177"/>
      <c r="DG15" s="69"/>
      <c r="DH15" s="65"/>
      <c r="DI15" s="69"/>
      <c r="DJ15" s="65"/>
      <c r="DK15" s="177"/>
      <c r="DL15" s="69"/>
      <c r="DM15" s="65"/>
      <c r="DN15" s="69"/>
      <c r="DO15" s="65"/>
      <c r="DP15" s="177"/>
      <c r="DQ15" s="69"/>
      <c r="DR15" s="65"/>
      <c r="DS15" s="69"/>
      <c r="DT15" s="65"/>
      <c r="DU15" s="177"/>
      <c r="DV15" s="69"/>
      <c r="DW15" s="65"/>
      <c r="DX15" s="69"/>
      <c r="DY15" s="65"/>
      <c r="DZ15" s="177"/>
      <c r="EA15" s="65"/>
    </row>
    <row r="16">
      <c r="A16" s="21" t="b">
        <v>1</v>
      </c>
      <c r="B16" s="21" t="s">
        <v>146</v>
      </c>
      <c r="C16" s="53" t="s">
        <v>104</v>
      </c>
      <c r="D16" s="21">
        <v>262475.0</v>
      </c>
      <c r="E16" s="54"/>
      <c r="F16" s="21" t="s">
        <v>120</v>
      </c>
      <c r="G16" s="21" t="s">
        <v>136</v>
      </c>
      <c r="H16" s="21" t="s">
        <v>108</v>
      </c>
      <c r="I16" s="68"/>
      <c r="J16" s="160"/>
      <c r="K16" s="57"/>
      <c r="L16" s="56"/>
      <c r="M16" s="57"/>
      <c r="N16" s="161"/>
      <c r="O16" s="56"/>
      <c r="P16" s="57"/>
      <c r="Q16" s="56"/>
      <c r="R16" s="57"/>
      <c r="S16" s="161"/>
      <c r="T16" s="56"/>
      <c r="U16" s="57"/>
      <c r="V16" s="56"/>
      <c r="W16" s="57"/>
      <c r="X16" s="161"/>
      <c r="Y16" s="56"/>
      <c r="Z16" s="57"/>
      <c r="AA16" s="56"/>
      <c r="AB16" s="57"/>
      <c r="AC16" s="161"/>
      <c r="AD16" s="56"/>
      <c r="AE16" s="57"/>
      <c r="AF16" s="56"/>
      <c r="AG16" s="57"/>
      <c r="AH16" s="161"/>
      <c r="AI16" s="56"/>
      <c r="AJ16" s="57"/>
      <c r="AK16" s="56"/>
      <c r="AL16" s="57"/>
      <c r="AM16" s="161"/>
      <c r="AN16" s="56"/>
      <c r="AO16" s="57"/>
      <c r="AP16" s="56"/>
      <c r="AQ16" s="57"/>
      <c r="AR16" s="161"/>
      <c r="AS16" s="56"/>
      <c r="AT16" s="57"/>
      <c r="AU16" s="56">
        <v>346.23</v>
      </c>
      <c r="AV16" s="57"/>
      <c r="AW16" s="161"/>
      <c r="AX16" s="56"/>
      <c r="AY16" s="57"/>
      <c r="AZ16" s="56">
        <v>1170.0</v>
      </c>
      <c r="BA16" s="57"/>
      <c r="BB16" s="161"/>
      <c r="BC16" s="56"/>
      <c r="BD16" s="57"/>
      <c r="BE16" s="56">
        <v>1170.0</v>
      </c>
      <c r="BF16" s="57"/>
      <c r="BG16" s="161"/>
      <c r="BH16" s="56"/>
      <c r="BI16" s="57"/>
      <c r="BJ16" s="56">
        <v>1170.0</v>
      </c>
      <c r="BK16" s="57"/>
      <c r="BL16" s="161"/>
      <c r="BM16" s="56"/>
      <c r="BN16" s="57"/>
      <c r="BO16" s="56">
        <v>1170.0</v>
      </c>
      <c r="BP16" s="57"/>
      <c r="BQ16" s="56"/>
      <c r="BR16" s="162"/>
      <c r="BS16" s="56">
        <v>1170.0</v>
      </c>
      <c r="BT16" s="57">
        <v>1170.0</v>
      </c>
      <c r="BU16" s="56">
        <v>1170.0</v>
      </c>
      <c r="BV16" s="57">
        <v>0.0</v>
      </c>
      <c r="BW16" s="161"/>
      <c r="BX16" s="56">
        <v>1170.0</v>
      </c>
      <c r="BY16" s="57">
        <v>1170.0</v>
      </c>
      <c r="BZ16" s="56">
        <v>1170.0</v>
      </c>
      <c r="CA16" s="57">
        <v>0.0</v>
      </c>
      <c r="CB16" s="161"/>
      <c r="CC16" s="56">
        <v>1170.0</v>
      </c>
      <c r="CD16" s="57">
        <v>1170.0</v>
      </c>
      <c r="CE16" s="56">
        <v>1170.0</v>
      </c>
      <c r="CF16" s="57">
        <v>0.0</v>
      </c>
      <c r="CG16" s="161"/>
      <c r="CH16" s="56">
        <v>1170.0</v>
      </c>
      <c r="CI16" s="57">
        <v>1170.0</v>
      </c>
      <c r="CJ16" s="56">
        <v>1170.0</v>
      </c>
      <c r="CK16" s="57">
        <v>0.0</v>
      </c>
      <c r="CL16" s="161"/>
      <c r="CM16" s="56"/>
      <c r="CN16" s="57"/>
      <c r="CO16" s="56"/>
      <c r="CP16" s="57"/>
      <c r="CQ16" s="161"/>
      <c r="CR16" s="56"/>
      <c r="CS16" s="57"/>
      <c r="CT16" s="56"/>
      <c r="CU16" s="57"/>
      <c r="CV16" s="161"/>
      <c r="CW16" s="56"/>
      <c r="CX16" s="57"/>
      <c r="CY16" s="56"/>
      <c r="CZ16" s="57"/>
      <c r="DA16" s="161"/>
      <c r="DB16" s="56"/>
      <c r="DC16" s="57"/>
      <c r="DD16" s="56"/>
      <c r="DE16" s="57"/>
      <c r="DF16" s="161"/>
      <c r="DG16" s="56"/>
      <c r="DH16" s="57"/>
      <c r="DI16" s="56"/>
      <c r="DJ16" s="57"/>
      <c r="DK16" s="161"/>
      <c r="DL16" s="56"/>
      <c r="DM16" s="57"/>
      <c r="DN16" s="56"/>
      <c r="DO16" s="57"/>
      <c r="DP16" s="161"/>
      <c r="DQ16" s="56"/>
      <c r="DR16" s="57"/>
      <c r="DS16" s="56"/>
      <c r="DT16" s="57"/>
      <c r="DU16" s="161"/>
      <c r="DV16" s="56"/>
      <c r="DW16" s="57"/>
      <c r="DX16" s="56"/>
      <c r="DY16" s="57"/>
      <c r="DZ16" s="161"/>
      <c r="EA16" s="57"/>
    </row>
    <row r="17">
      <c r="A17" s="21" t="b">
        <v>0</v>
      </c>
      <c r="B17" s="21" t="s">
        <v>147</v>
      </c>
      <c r="C17" s="53" t="s">
        <v>55</v>
      </c>
      <c r="D17" s="21">
        <v>263375.0</v>
      </c>
      <c r="E17" s="54"/>
      <c r="F17" s="21" t="s">
        <v>118</v>
      </c>
      <c r="G17" s="21" t="s">
        <v>136</v>
      </c>
      <c r="H17" s="21" t="s">
        <v>148</v>
      </c>
      <c r="I17" s="21" t="s">
        <v>149</v>
      </c>
      <c r="J17" s="160"/>
      <c r="K17" s="57"/>
      <c r="L17" s="56"/>
      <c r="M17" s="57"/>
      <c r="N17" s="161"/>
      <c r="O17" s="56"/>
      <c r="P17" s="57"/>
      <c r="Q17" s="56"/>
      <c r="R17" s="57"/>
      <c r="S17" s="161"/>
      <c r="T17" s="56"/>
      <c r="U17" s="57"/>
      <c r="V17" s="56"/>
      <c r="W17" s="57"/>
      <c r="X17" s="161"/>
      <c r="Y17" s="56"/>
      <c r="Z17" s="57"/>
      <c r="AA17" s="56">
        <v>970.32</v>
      </c>
      <c r="AB17" s="57"/>
      <c r="AC17" s="161"/>
      <c r="AD17" s="56"/>
      <c r="AE17" s="57"/>
      <c r="AF17" s="56">
        <v>1135.0</v>
      </c>
      <c r="AG17" s="57"/>
      <c r="AH17" s="161"/>
      <c r="AI17" s="56"/>
      <c r="AJ17" s="57"/>
      <c r="AK17" s="56">
        <v>1135.0</v>
      </c>
      <c r="AL17" s="57"/>
      <c r="AM17" s="161"/>
      <c r="AN17" s="56"/>
      <c r="AO17" s="57"/>
      <c r="AP17" s="56">
        <v>1170.0</v>
      </c>
      <c r="AQ17" s="57"/>
      <c r="AR17" s="161"/>
      <c r="AS17" s="56"/>
      <c r="AT17" s="57"/>
      <c r="AU17" s="56">
        <v>1170.0</v>
      </c>
      <c r="AV17" s="57"/>
      <c r="AW17" s="161"/>
      <c r="AX17" s="56"/>
      <c r="AY17" s="57"/>
      <c r="AZ17" s="56">
        <v>1170.0</v>
      </c>
      <c r="BA17" s="57"/>
      <c r="BB17" s="161"/>
      <c r="BC17" s="56"/>
      <c r="BD17" s="57"/>
      <c r="BE17" s="56">
        <v>1170.0</v>
      </c>
      <c r="BF17" s="57"/>
      <c r="BG17" s="161"/>
      <c r="BH17" s="56"/>
      <c r="BI17" s="57"/>
      <c r="BJ17" s="56">
        <v>1170.0</v>
      </c>
      <c r="BK17" s="57"/>
      <c r="BL17" s="161"/>
      <c r="BM17" s="56"/>
      <c r="BN17" s="57"/>
      <c r="BO17" s="56">
        <v>1170.0</v>
      </c>
      <c r="BP17" s="57"/>
      <c r="BQ17" s="56"/>
      <c r="BR17" s="162"/>
      <c r="BS17" s="56">
        <v>1135.0</v>
      </c>
      <c r="BT17" s="57">
        <v>1170.0</v>
      </c>
      <c r="BU17" s="56"/>
      <c r="BV17" s="57">
        <v>0.0</v>
      </c>
      <c r="BW17" s="161"/>
      <c r="BX17" s="56">
        <v>1135.0</v>
      </c>
      <c r="BY17" s="57">
        <v>1170.0</v>
      </c>
      <c r="BZ17" s="56"/>
      <c r="CA17" s="57">
        <v>0.0</v>
      </c>
      <c r="CB17" s="161"/>
      <c r="CC17" s="56">
        <v>1135.0</v>
      </c>
      <c r="CD17" s="57">
        <v>1170.0</v>
      </c>
      <c r="CE17" s="56"/>
      <c r="CF17" s="57">
        <v>0.0</v>
      </c>
      <c r="CG17" s="161"/>
      <c r="CH17" s="56">
        <v>1135.0</v>
      </c>
      <c r="CI17" s="57">
        <v>1170.0</v>
      </c>
      <c r="CJ17" s="56"/>
      <c r="CK17" s="57">
        <v>0.0</v>
      </c>
      <c r="CL17" s="161"/>
      <c r="CM17" s="56">
        <v>1135.0</v>
      </c>
      <c r="CN17" s="57">
        <v>1170.0</v>
      </c>
      <c r="CO17" s="56"/>
      <c r="CP17" s="57">
        <v>0.0</v>
      </c>
      <c r="CQ17" s="161"/>
      <c r="CR17" s="56">
        <v>1135.0</v>
      </c>
      <c r="CS17" s="57"/>
      <c r="CT17" s="56"/>
      <c r="CU17" s="57"/>
      <c r="CV17" s="161"/>
      <c r="CW17" s="56">
        <v>1135.0</v>
      </c>
      <c r="CX17" s="57"/>
      <c r="CY17" s="56"/>
      <c r="CZ17" s="57"/>
      <c r="DA17" s="161"/>
      <c r="DB17" s="56">
        <v>1135.0</v>
      </c>
      <c r="DC17" s="57"/>
      <c r="DD17" s="56"/>
      <c r="DE17" s="57"/>
      <c r="DF17" s="161"/>
      <c r="DG17" s="56">
        <v>1135.0</v>
      </c>
      <c r="DH17" s="57"/>
      <c r="DI17" s="56"/>
      <c r="DJ17" s="57"/>
      <c r="DK17" s="161"/>
      <c r="DL17" s="56">
        <v>1135.0</v>
      </c>
      <c r="DM17" s="57"/>
      <c r="DN17" s="56"/>
      <c r="DO17" s="57"/>
      <c r="DP17" s="161"/>
      <c r="DQ17" s="56">
        <v>1135.0</v>
      </c>
      <c r="DR17" s="57"/>
      <c r="DS17" s="56"/>
      <c r="DT17" s="57"/>
      <c r="DU17" s="161"/>
      <c r="DV17" s="56">
        <v>1135.0</v>
      </c>
      <c r="DW17" s="57"/>
      <c r="DX17" s="56"/>
      <c r="DY17" s="57"/>
      <c r="DZ17" s="161"/>
      <c r="EA17" s="57"/>
    </row>
    <row r="18">
      <c r="A18" s="21" t="b">
        <v>0</v>
      </c>
      <c r="B18" s="21" t="s">
        <v>150</v>
      </c>
      <c r="C18" s="53"/>
      <c r="D18" s="21">
        <v>263375.0</v>
      </c>
      <c r="E18" s="54"/>
      <c r="F18" s="21"/>
      <c r="G18" s="21"/>
      <c r="H18" s="21" t="s">
        <v>151</v>
      </c>
      <c r="I18" s="21"/>
      <c r="J18" s="160"/>
      <c r="K18" s="57"/>
      <c r="L18" s="56"/>
      <c r="M18" s="57"/>
      <c r="N18" s="161"/>
      <c r="O18" s="56"/>
      <c r="P18" s="57"/>
      <c r="Q18" s="56"/>
      <c r="R18" s="57"/>
      <c r="S18" s="161"/>
      <c r="T18" s="56"/>
      <c r="U18" s="57"/>
      <c r="V18" s="56"/>
      <c r="W18" s="57"/>
      <c r="X18" s="161"/>
      <c r="Y18" s="56"/>
      <c r="Z18" s="57"/>
      <c r="AA18" s="56"/>
      <c r="AB18" s="57"/>
      <c r="AC18" s="161"/>
      <c r="AD18" s="56"/>
      <c r="AE18" s="57"/>
      <c r="AF18" s="56"/>
      <c r="AG18" s="57"/>
      <c r="AH18" s="161"/>
      <c r="AI18" s="56"/>
      <c r="AJ18" s="57"/>
      <c r="AK18" s="56"/>
      <c r="AL18" s="57"/>
      <c r="AM18" s="161"/>
      <c r="AN18" s="56"/>
      <c r="AO18" s="57"/>
      <c r="AP18" s="56"/>
      <c r="AQ18" s="57"/>
      <c r="AR18" s="161"/>
      <c r="AS18" s="56"/>
      <c r="AT18" s="57"/>
      <c r="AU18" s="56"/>
      <c r="AV18" s="57"/>
      <c r="AW18" s="161"/>
      <c r="AX18" s="56"/>
      <c r="AY18" s="57"/>
      <c r="AZ18" s="56"/>
      <c r="BA18" s="57"/>
      <c r="BB18" s="161"/>
      <c r="BC18" s="56"/>
      <c r="BD18" s="57"/>
      <c r="BE18" s="56"/>
      <c r="BF18" s="57"/>
      <c r="BG18" s="161"/>
      <c r="BH18" s="56"/>
      <c r="BI18" s="57"/>
      <c r="BJ18" s="56"/>
      <c r="BK18" s="57"/>
      <c r="BL18" s="161"/>
      <c r="BM18" s="56"/>
      <c r="BN18" s="57"/>
      <c r="BO18" s="56"/>
      <c r="BP18" s="57"/>
      <c r="BQ18" s="56"/>
      <c r="BR18" s="162"/>
      <c r="BS18" s="56"/>
      <c r="BT18" s="57"/>
      <c r="BU18" s="56"/>
      <c r="BV18" s="57"/>
      <c r="BW18" s="161"/>
      <c r="BX18" s="56"/>
      <c r="BY18" s="57"/>
      <c r="BZ18" s="56"/>
      <c r="CA18" s="57"/>
      <c r="CB18" s="161"/>
      <c r="CC18" s="56"/>
      <c r="CD18" s="57"/>
      <c r="CE18" s="56"/>
      <c r="CF18" s="57"/>
      <c r="CG18" s="161"/>
      <c r="CH18" s="56"/>
      <c r="CI18" s="57">
        <v>1170.0</v>
      </c>
      <c r="CJ18" s="56">
        <v>1170.0</v>
      </c>
      <c r="CK18" s="57">
        <v>0.0</v>
      </c>
      <c r="CL18" s="161"/>
      <c r="CM18" s="56"/>
      <c r="CN18" s="57">
        <v>1170.0</v>
      </c>
      <c r="CO18" s="56">
        <v>1170.0</v>
      </c>
      <c r="CP18" s="57">
        <v>0.0</v>
      </c>
      <c r="CQ18" s="161"/>
      <c r="CR18" s="56"/>
      <c r="CS18" s="57">
        <v>1170.0</v>
      </c>
      <c r="CT18" s="56">
        <f>1170-3510</f>
        <v>-2340</v>
      </c>
      <c r="CU18" s="57">
        <v>0.0</v>
      </c>
      <c r="CV18" s="161"/>
      <c r="CW18" s="56"/>
      <c r="CX18" s="57"/>
      <c r="CY18" s="56"/>
      <c r="CZ18" s="57"/>
      <c r="DA18" s="161"/>
      <c r="DB18" s="56"/>
      <c r="DC18" s="57"/>
      <c r="DD18" s="56"/>
      <c r="DE18" s="57"/>
      <c r="DF18" s="161"/>
      <c r="DG18" s="56"/>
      <c r="DH18" s="57"/>
      <c r="DI18" s="56"/>
      <c r="DJ18" s="57"/>
      <c r="DK18" s="161"/>
      <c r="DL18" s="56"/>
      <c r="DM18" s="57"/>
      <c r="DN18" s="56"/>
      <c r="DO18" s="57"/>
      <c r="DP18" s="161"/>
      <c r="DQ18" s="56"/>
      <c r="DR18" s="57"/>
      <c r="DS18" s="56"/>
      <c r="DT18" s="57"/>
      <c r="DU18" s="161"/>
      <c r="DV18" s="56"/>
      <c r="DW18" s="57"/>
      <c r="DX18" s="56"/>
      <c r="DY18" s="57"/>
      <c r="DZ18" s="161"/>
      <c r="EA18" s="57"/>
    </row>
    <row r="19">
      <c r="A19" s="21" t="b">
        <v>0</v>
      </c>
      <c r="B19" s="21"/>
      <c r="C19" s="53"/>
      <c r="D19" s="21"/>
      <c r="E19" s="54"/>
      <c r="F19" s="21"/>
      <c r="G19" s="21"/>
      <c r="H19" s="21"/>
      <c r="I19" s="21"/>
      <c r="J19" s="160"/>
      <c r="K19" s="57"/>
      <c r="L19" s="56"/>
      <c r="M19" s="57"/>
      <c r="N19" s="161"/>
      <c r="O19" s="56"/>
      <c r="P19" s="57"/>
      <c r="Q19" s="56"/>
      <c r="R19" s="57"/>
      <c r="S19" s="161"/>
      <c r="T19" s="56"/>
      <c r="U19" s="57"/>
      <c r="V19" s="56"/>
      <c r="W19" s="57"/>
      <c r="X19" s="161"/>
      <c r="Y19" s="56"/>
      <c r="Z19" s="57"/>
      <c r="AA19" s="56"/>
      <c r="AB19" s="57"/>
      <c r="AC19" s="161"/>
      <c r="AD19" s="56"/>
      <c r="AE19" s="57"/>
      <c r="AF19" s="56"/>
      <c r="AG19" s="57"/>
      <c r="AH19" s="161"/>
      <c r="AI19" s="56"/>
      <c r="AJ19" s="57"/>
      <c r="AK19" s="56"/>
      <c r="AL19" s="57"/>
      <c r="AM19" s="161"/>
      <c r="AN19" s="56"/>
      <c r="AO19" s="57"/>
      <c r="AP19" s="56"/>
      <c r="AQ19" s="57"/>
      <c r="AR19" s="161"/>
      <c r="AS19" s="56"/>
      <c r="AT19" s="57"/>
      <c r="AU19" s="56"/>
      <c r="AV19" s="57"/>
      <c r="AW19" s="161"/>
      <c r="AX19" s="56"/>
      <c r="AY19" s="57"/>
      <c r="AZ19" s="56"/>
      <c r="BA19" s="57"/>
      <c r="BB19" s="161"/>
      <c r="BC19" s="56"/>
      <c r="BD19" s="57"/>
      <c r="BE19" s="56"/>
      <c r="BF19" s="57"/>
      <c r="BG19" s="161"/>
      <c r="BH19" s="56"/>
      <c r="BI19" s="57"/>
      <c r="BJ19" s="56"/>
      <c r="BK19" s="57"/>
      <c r="BL19" s="161"/>
      <c r="BM19" s="56"/>
      <c r="BN19" s="57"/>
      <c r="BO19" s="56"/>
      <c r="BP19" s="57"/>
      <c r="BQ19" s="56"/>
      <c r="BR19" s="162"/>
      <c r="BS19" s="56"/>
      <c r="BT19" s="57"/>
      <c r="BU19" s="56"/>
      <c r="BV19" s="57"/>
      <c r="BW19" s="161"/>
      <c r="BX19" s="56"/>
      <c r="BY19" s="57"/>
      <c r="BZ19" s="56"/>
      <c r="CA19" s="57"/>
      <c r="CB19" s="161"/>
      <c r="CC19" s="56"/>
      <c r="CD19" s="57"/>
      <c r="CE19" s="56"/>
      <c r="CF19" s="57"/>
      <c r="CG19" s="161"/>
      <c r="CH19" s="56"/>
      <c r="CI19" s="57"/>
      <c r="CJ19" s="56"/>
      <c r="CK19" s="57"/>
      <c r="CL19" s="161"/>
      <c r="CM19" s="56"/>
      <c r="CN19" s="57"/>
      <c r="CO19" s="56"/>
      <c r="CP19" s="57"/>
      <c r="CQ19" s="161"/>
      <c r="CR19" s="56"/>
      <c r="CS19" s="57"/>
      <c r="CT19" s="56"/>
      <c r="CU19" s="57"/>
      <c r="CV19" s="161"/>
      <c r="CW19" s="56"/>
      <c r="CX19" s="57"/>
      <c r="CY19" s="56"/>
      <c r="CZ19" s="57"/>
      <c r="DA19" s="161"/>
      <c r="DB19" s="56"/>
      <c r="DC19" s="57"/>
      <c r="DD19" s="56"/>
      <c r="DE19" s="57"/>
      <c r="DF19" s="161"/>
      <c r="DG19" s="56"/>
      <c r="DH19" s="57"/>
      <c r="DI19" s="56"/>
      <c r="DJ19" s="57"/>
      <c r="DK19" s="161"/>
      <c r="DL19" s="56"/>
      <c r="DM19" s="57"/>
      <c r="DN19" s="56"/>
      <c r="DO19" s="57"/>
      <c r="DP19" s="161"/>
      <c r="DQ19" s="56"/>
      <c r="DR19" s="57"/>
      <c r="DS19" s="56"/>
      <c r="DT19" s="57"/>
      <c r="DU19" s="161"/>
      <c r="DV19" s="56"/>
      <c r="DW19" s="57"/>
      <c r="DX19" s="56"/>
      <c r="DY19" s="57"/>
      <c r="DZ19" s="161"/>
      <c r="EA19" s="57"/>
    </row>
    <row r="20">
      <c r="J20" s="178"/>
      <c r="N20" s="179"/>
      <c r="O20" s="180"/>
      <c r="S20" s="179"/>
      <c r="T20" s="180"/>
      <c r="X20" s="179"/>
      <c r="Y20" s="180"/>
      <c r="AC20" s="179"/>
      <c r="AD20" s="180"/>
      <c r="AH20" s="179"/>
      <c r="AI20" s="180"/>
      <c r="AM20" s="179"/>
      <c r="AN20" s="180"/>
      <c r="AR20" s="179"/>
      <c r="AS20" s="180"/>
      <c r="AW20" s="179"/>
      <c r="AX20" s="180"/>
      <c r="BB20" s="179"/>
      <c r="BC20" s="180"/>
      <c r="BG20" s="179"/>
      <c r="BH20" s="180"/>
      <c r="BL20" s="179"/>
      <c r="BM20" s="180"/>
      <c r="BO20" s="180"/>
      <c r="BQ20" s="180"/>
      <c r="BR20" s="181"/>
      <c r="BS20" s="180"/>
      <c r="BU20" s="180"/>
      <c r="BW20" s="179"/>
      <c r="BX20" s="180"/>
      <c r="BZ20" s="180"/>
      <c r="CB20" s="179"/>
      <c r="CC20" s="180"/>
      <c r="CE20" s="180"/>
      <c r="CG20" s="179"/>
      <c r="CH20" s="180"/>
      <c r="CL20" s="179"/>
      <c r="CM20" s="180"/>
      <c r="CQ20" s="179"/>
      <c r="CR20" s="180"/>
      <c r="CV20" s="179"/>
      <c r="CW20" s="180"/>
      <c r="DA20" s="179"/>
      <c r="DB20" s="180"/>
      <c r="DF20" s="179"/>
      <c r="DG20" s="180"/>
      <c r="DK20" s="179"/>
      <c r="DL20" s="180"/>
      <c r="DP20" s="179"/>
      <c r="DQ20" s="180"/>
      <c r="DU20" s="179"/>
      <c r="DV20" s="180"/>
      <c r="DX20" s="180"/>
      <c r="DZ20" s="179"/>
    </row>
  </sheetData>
  <mergeCells count="28">
    <mergeCell ref="AN1:AQ1"/>
    <mergeCell ref="AS1:AV1"/>
    <mergeCell ref="AX1:BA1"/>
    <mergeCell ref="BC1:BF1"/>
    <mergeCell ref="BH1:BK1"/>
    <mergeCell ref="BM1:BP1"/>
    <mergeCell ref="BR1:BR2"/>
    <mergeCell ref="DB1:DE1"/>
    <mergeCell ref="DG1:DJ1"/>
    <mergeCell ref="DL1:DO1"/>
    <mergeCell ref="DQ1:DT1"/>
    <mergeCell ref="DV1:DY1"/>
    <mergeCell ref="BS1:BV1"/>
    <mergeCell ref="BX1:CA1"/>
    <mergeCell ref="CC1:CF1"/>
    <mergeCell ref="CH1:CK1"/>
    <mergeCell ref="CM1:CP1"/>
    <mergeCell ref="CR1:CU1"/>
    <mergeCell ref="CW1:CZ1"/>
    <mergeCell ref="A3:B3"/>
    <mergeCell ref="A13:B13"/>
    <mergeCell ref="C1:I1"/>
    <mergeCell ref="J1:N1"/>
    <mergeCell ref="O1:R1"/>
    <mergeCell ref="T1:W1"/>
    <mergeCell ref="Y1:AB1"/>
    <mergeCell ref="AD1:AG1"/>
    <mergeCell ref="AI1:AL1"/>
  </mergeCells>
  <conditionalFormatting sqref="A3:EA20">
    <cfRule type="expression" dxfId="4" priority="1">
      <formula>$A3=true</formula>
    </cfRule>
  </conditionalFormatting>
  <dataValidations>
    <dataValidation type="list" allowBlank="1" showErrorMessage="1" sqref="H4:H10 H14:H19">
      <formula1>'🔑 Key'!$F$4:$F$10</formula1>
    </dataValidation>
    <dataValidation type="list" allowBlank="1" showErrorMessage="1" sqref="C4:C10 C14:C19">
      <formula1>'🔑 Key'!$K$4:$K$9</formula1>
    </dataValidation>
    <dataValidation type="list" allowBlank="1" showErrorMessage="1" sqref="G4:G10 G14:G19">
      <formula1>'🔑 Key'!$M$4:$M$11</formula1>
    </dataValidation>
    <dataValidation type="list" allowBlank="1" showErrorMessage="1" sqref="I4:I10 I14:I19">
      <formula1>'🔑 Key'!$D$4:$D$9</formula1>
    </dataValidation>
    <dataValidation type="list" allowBlank="1" showErrorMessage="1" sqref="F4:F10 F14:F19">
      <formula1>'🔑 Key'!$B$4:$B$27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B6B9"/>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outlineLevelRow="1"/>
  <cols>
    <col customWidth="1" min="1" max="1" width="4.0"/>
    <col customWidth="1" min="2" max="2" width="21.13"/>
    <col customWidth="1" min="3" max="3" width="11.88"/>
    <col customWidth="1" min="4" max="4" width="8.0"/>
    <col customWidth="1" min="5" max="5" width="7.25"/>
    <col customWidth="1" min="6" max="6" width="20.13"/>
    <col customWidth="1" min="7" max="7" width="10.75"/>
    <col customWidth="1" min="8" max="8" width="10.38"/>
    <col customWidth="1" min="9" max="9" width="10.5"/>
    <col customWidth="1" min="10" max="10" width="11.88"/>
    <col customWidth="1" min="11" max="70" width="7.25"/>
  </cols>
  <sheetData>
    <row r="1">
      <c r="A1" s="96"/>
      <c r="B1" s="97"/>
      <c r="C1" s="97"/>
      <c r="D1" s="97"/>
      <c r="E1" s="98"/>
      <c r="F1" s="97"/>
      <c r="G1" s="97"/>
      <c r="H1" s="97"/>
      <c r="I1" s="97"/>
      <c r="J1" s="99"/>
      <c r="K1" s="97"/>
      <c r="L1" s="97"/>
      <c r="M1" s="97"/>
      <c r="N1" s="97"/>
      <c r="O1" s="182"/>
      <c r="P1" s="97"/>
      <c r="Q1" s="97"/>
      <c r="R1" s="97"/>
      <c r="S1" s="97"/>
      <c r="T1" s="182"/>
      <c r="U1" s="97"/>
      <c r="V1" s="97"/>
      <c r="W1" s="97"/>
      <c r="X1" s="97"/>
      <c r="Y1" s="182"/>
      <c r="Z1" s="97"/>
      <c r="AA1" s="97"/>
      <c r="AB1" s="97"/>
      <c r="AC1" s="97"/>
      <c r="AD1" s="182"/>
      <c r="AE1" s="97"/>
      <c r="AF1" s="97"/>
      <c r="AG1" s="97"/>
      <c r="AH1" s="97"/>
      <c r="AI1" s="182"/>
      <c r="AJ1" s="97"/>
      <c r="AK1" s="97"/>
      <c r="AL1" s="97"/>
      <c r="AM1" s="97"/>
      <c r="AN1" s="182"/>
      <c r="AO1" s="97"/>
      <c r="AP1" s="97"/>
      <c r="AQ1" s="97"/>
      <c r="AR1" s="97"/>
      <c r="AS1" s="182"/>
      <c r="AT1" s="97"/>
      <c r="AU1" s="97"/>
      <c r="AV1" s="97"/>
      <c r="AW1" s="97"/>
      <c r="AX1" s="182"/>
      <c r="AY1" s="97"/>
      <c r="AZ1" s="97"/>
      <c r="BA1" s="97"/>
      <c r="BB1" s="97"/>
      <c r="BC1" s="182"/>
      <c r="BD1" s="97"/>
      <c r="BE1" s="97"/>
      <c r="BF1" s="97"/>
      <c r="BG1" s="97"/>
      <c r="BH1" s="182"/>
      <c r="BI1" s="97"/>
      <c r="BJ1" s="97"/>
      <c r="BK1" s="97"/>
      <c r="BL1" s="97"/>
      <c r="BM1" s="182"/>
      <c r="BN1" s="97"/>
      <c r="BO1" s="97"/>
      <c r="BP1" s="97"/>
      <c r="BQ1" s="97"/>
      <c r="BR1" s="31"/>
    </row>
    <row r="2">
      <c r="A2" s="102"/>
      <c r="B2" s="35"/>
      <c r="C2" s="35" t="s">
        <v>34</v>
      </c>
      <c r="J2" s="36"/>
      <c r="K2" s="103">
        <v>45658.0</v>
      </c>
      <c r="P2" s="103">
        <v>45689.0</v>
      </c>
      <c r="U2" s="103">
        <v>45717.0</v>
      </c>
      <c r="Z2" s="103">
        <v>45748.0</v>
      </c>
      <c r="AE2" s="103">
        <v>45778.0</v>
      </c>
      <c r="AJ2" s="103">
        <v>45809.0</v>
      </c>
      <c r="AO2" s="103">
        <v>45839.0</v>
      </c>
      <c r="AT2" s="103">
        <v>45870.0</v>
      </c>
      <c r="AY2" s="103">
        <v>45901.0</v>
      </c>
      <c r="BD2" s="103">
        <v>45931.0</v>
      </c>
      <c r="BI2" s="103">
        <v>45962.0</v>
      </c>
      <c r="BN2" s="103">
        <v>45992.0</v>
      </c>
    </row>
    <row r="3">
      <c r="A3" s="102" t="s">
        <v>35</v>
      </c>
      <c r="B3" s="35" t="s">
        <v>36</v>
      </c>
      <c r="C3" s="35" t="s">
        <v>37</v>
      </c>
      <c r="D3" s="35" t="s">
        <v>132</v>
      </c>
      <c r="E3" s="35" t="s">
        <v>39</v>
      </c>
      <c r="F3" s="35" t="s">
        <v>40</v>
      </c>
      <c r="G3" s="35" t="s">
        <v>41</v>
      </c>
      <c r="H3" s="35" t="s">
        <v>42</v>
      </c>
      <c r="I3" s="35" t="s">
        <v>43</v>
      </c>
      <c r="J3" s="41" t="s">
        <v>152</v>
      </c>
      <c r="K3" s="104" t="s">
        <v>121</v>
      </c>
      <c r="L3" s="105" t="s">
        <v>122</v>
      </c>
      <c r="M3" s="104" t="s">
        <v>123</v>
      </c>
      <c r="N3" s="105" t="s">
        <v>124</v>
      </c>
      <c r="O3" s="183" t="s">
        <v>125</v>
      </c>
      <c r="P3" s="104" t="s">
        <v>121</v>
      </c>
      <c r="Q3" s="105" t="s">
        <v>122</v>
      </c>
      <c r="R3" s="104" t="s">
        <v>123</v>
      </c>
      <c r="S3" s="105" t="s">
        <v>124</v>
      </c>
      <c r="T3" s="183" t="s">
        <v>125</v>
      </c>
      <c r="U3" s="104" t="s">
        <v>121</v>
      </c>
      <c r="V3" s="105" t="s">
        <v>122</v>
      </c>
      <c r="W3" s="104" t="s">
        <v>123</v>
      </c>
      <c r="X3" s="105" t="s">
        <v>124</v>
      </c>
      <c r="Y3" s="183" t="s">
        <v>125</v>
      </c>
      <c r="Z3" s="104" t="s">
        <v>121</v>
      </c>
      <c r="AA3" s="105" t="s">
        <v>122</v>
      </c>
      <c r="AB3" s="104" t="s">
        <v>123</v>
      </c>
      <c r="AC3" s="105" t="s">
        <v>124</v>
      </c>
      <c r="AD3" s="183" t="s">
        <v>125</v>
      </c>
      <c r="AE3" s="104" t="s">
        <v>121</v>
      </c>
      <c r="AF3" s="105" t="s">
        <v>122</v>
      </c>
      <c r="AG3" s="104" t="s">
        <v>123</v>
      </c>
      <c r="AH3" s="105" t="s">
        <v>124</v>
      </c>
      <c r="AI3" s="183" t="s">
        <v>125</v>
      </c>
      <c r="AJ3" s="104" t="s">
        <v>121</v>
      </c>
      <c r="AK3" s="105" t="s">
        <v>122</v>
      </c>
      <c r="AL3" s="104" t="s">
        <v>123</v>
      </c>
      <c r="AM3" s="105" t="s">
        <v>124</v>
      </c>
      <c r="AN3" s="183" t="s">
        <v>125</v>
      </c>
      <c r="AO3" s="104" t="s">
        <v>121</v>
      </c>
      <c r="AP3" s="105" t="s">
        <v>122</v>
      </c>
      <c r="AQ3" s="104" t="s">
        <v>123</v>
      </c>
      <c r="AR3" s="105" t="s">
        <v>124</v>
      </c>
      <c r="AS3" s="183" t="s">
        <v>125</v>
      </c>
      <c r="AT3" s="104" t="s">
        <v>121</v>
      </c>
      <c r="AU3" s="105" t="s">
        <v>122</v>
      </c>
      <c r="AV3" s="104" t="s">
        <v>123</v>
      </c>
      <c r="AW3" s="105" t="s">
        <v>124</v>
      </c>
      <c r="AX3" s="183" t="s">
        <v>125</v>
      </c>
      <c r="AY3" s="104" t="s">
        <v>121</v>
      </c>
      <c r="AZ3" s="105" t="s">
        <v>122</v>
      </c>
      <c r="BA3" s="104" t="s">
        <v>123</v>
      </c>
      <c r="BB3" s="105" t="s">
        <v>124</v>
      </c>
      <c r="BC3" s="183" t="s">
        <v>125</v>
      </c>
      <c r="BD3" s="104" t="s">
        <v>121</v>
      </c>
      <c r="BE3" s="105" t="s">
        <v>122</v>
      </c>
      <c r="BF3" s="104" t="s">
        <v>123</v>
      </c>
      <c r="BG3" s="105" t="s">
        <v>124</v>
      </c>
      <c r="BH3" s="183" t="s">
        <v>125</v>
      </c>
      <c r="BI3" s="104" t="s">
        <v>121</v>
      </c>
      <c r="BJ3" s="105" t="s">
        <v>122</v>
      </c>
      <c r="BK3" s="104" t="s">
        <v>123</v>
      </c>
      <c r="BL3" s="105" t="s">
        <v>124</v>
      </c>
      <c r="BM3" s="183" t="s">
        <v>125</v>
      </c>
      <c r="BN3" s="104" t="s">
        <v>121</v>
      </c>
      <c r="BO3" s="105" t="s">
        <v>122</v>
      </c>
      <c r="BP3" s="104" t="s">
        <v>123</v>
      </c>
      <c r="BQ3" s="105" t="s">
        <v>124</v>
      </c>
      <c r="BR3" s="104" t="s">
        <v>125</v>
      </c>
    </row>
    <row r="4">
      <c r="A4" s="184" t="s">
        <v>153</v>
      </c>
      <c r="C4" s="98"/>
      <c r="D4" s="98"/>
      <c r="E4" s="185"/>
      <c r="F4" s="98"/>
      <c r="G4" s="98"/>
      <c r="H4" s="98"/>
      <c r="I4" s="98"/>
      <c r="J4" s="186"/>
      <c r="K4" s="64"/>
      <c r="L4" s="95"/>
      <c r="M4" s="95"/>
      <c r="N4" s="95"/>
      <c r="O4" s="187"/>
      <c r="P4" s="95"/>
      <c r="Q4" s="95"/>
      <c r="R4" s="95"/>
      <c r="S4" s="95"/>
      <c r="T4" s="187"/>
      <c r="U4" s="95"/>
      <c r="V4" s="95"/>
      <c r="W4" s="95"/>
      <c r="X4" s="95"/>
      <c r="Y4" s="187"/>
      <c r="Z4" s="95"/>
      <c r="AA4" s="95"/>
      <c r="AB4" s="95"/>
      <c r="AC4" s="95"/>
      <c r="AD4" s="187"/>
      <c r="AE4" s="95"/>
      <c r="AF4" s="95"/>
      <c r="AG4" s="95"/>
      <c r="AH4" s="95"/>
      <c r="AI4" s="187"/>
      <c r="AJ4" s="188"/>
      <c r="AK4" s="188"/>
      <c r="AL4" s="188"/>
      <c r="AM4" s="188"/>
      <c r="AN4" s="189"/>
      <c r="AO4" s="188"/>
      <c r="AP4" s="188"/>
      <c r="AQ4" s="188"/>
      <c r="AR4" s="188"/>
      <c r="AS4" s="189"/>
      <c r="AT4" s="188"/>
      <c r="AU4" s="188"/>
      <c r="AV4" s="188"/>
      <c r="AW4" s="188"/>
      <c r="AX4" s="189"/>
      <c r="AY4" s="188"/>
      <c r="AZ4" s="188"/>
      <c r="BA4" s="188"/>
      <c r="BB4" s="188"/>
      <c r="BC4" s="189"/>
      <c r="BD4" s="188"/>
      <c r="BE4" s="188"/>
      <c r="BF4" s="188"/>
      <c r="BG4" s="188"/>
      <c r="BH4" s="189"/>
      <c r="BI4" s="188"/>
      <c r="BJ4" s="188"/>
      <c r="BK4" s="188"/>
      <c r="BL4" s="188"/>
      <c r="BM4" s="189"/>
      <c r="BN4" s="188"/>
      <c r="BO4" s="188"/>
      <c r="BP4" s="188"/>
      <c r="BQ4" s="188"/>
      <c r="BR4" s="188"/>
    </row>
    <row r="5">
      <c r="A5" s="112" t="b">
        <v>0</v>
      </c>
      <c r="B5" s="21" t="s">
        <v>154</v>
      </c>
      <c r="C5" s="53" t="s">
        <v>55</v>
      </c>
      <c r="D5" s="21">
        <v>262668.0</v>
      </c>
      <c r="E5" s="54"/>
      <c r="F5" s="21" t="s">
        <v>61</v>
      </c>
      <c r="G5" s="21" t="s">
        <v>62</v>
      </c>
      <c r="H5" s="21" t="s">
        <v>63</v>
      </c>
      <c r="I5" s="21" t="s">
        <v>59</v>
      </c>
      <c r="J5" s="55" t="s">
        <v>155</v>
      </c>
      <c r="K5" s="57">
        <v>700.0</v>
      </c>
      <c r="L5" s="56"/>
      <c r="M5" s="57">
        <v>441.0</v>
      </c>
      <c r="N5" s="56">
        <v>441.0</v>
      </c>
      <c r="O5" s="190">
        <v>259.0</v>
      </c>
      <c r="P5" s="57">
        <v>700.0</v>
      </c>
      <c r="Q5" s="56"/>
      <c r="R5" s="57">
        <v>441.0</v>
      </c>
      <c r="S5" s="56">
        <v>441.0</v>
      </c>
      <c r="T5" s="190">
        <v>259.0</v>
      </c>
      <c r="U5" s="57">
        <v>700.0</v>
      </c>
      <c r="V5" s="56"/>
      <c r="W5" s="57">
        <v>441.0</v>
      </c>
      <c r="X5" s="56">
        <v>441.0</v>
      </c>
      <c r="Y5" s="190">
        <v>259.0</v>
      </c>
      <c r="Z5" s="57">
        <v>700.0</v>
      </c>
      <c r="AA5" s="56"/>
      <c r="AB5" s="57">
        <v>441.0</v>
      </c>
      <c r="AC5" s="56">
        <v>441.0</v>
      </c>
      <c r="AD5" s="190">
        <v>259.0</v>
      </c>
      <c r="AE5" s="57">
        <v>700.0</v>
      </c>
      <c r="AF5" s="56"/>
      <c r="AG5" s="57">
        <v>441.0</v>
      </c>
      <c r="AH5" s="56">
        <v>441.0</v>
      </c>
      <c r="AI5" s="190">
        <v>259.0</v>
      </c>
      <c r="AJ5" s="57">
        <v>700.0</v>
      </c>
      <c r="AK5" s="56"/>
      <c r="AL5" s="57">
        <v>441.0</v>
      </c>
      <c r="AM5" s="56">
        <v>441.0</v>
      </c>
      <c r="AN5" s="190">
        <v>259.0</v>
      </c>
      <c r="AO5" s="66">
        <v>700.0</v>
      </c>
      <c r="AP5" s="116"/>
      <c r="AQ5" s="66">
        <v>441.0</v>
      </c>
      <c r="AR5" s="116"/>
      <c r="AS5" s="191">
        <v>259.0</v>
      </c>
      <c r="AT5" s="66">
        <v>700.0</v>
      </c>
      <c r="AU5" s="116"/>
      <c r="AV5" s="66">
        <v>441.0</v>
      </c>
      <c r="AW5" s="116"/>
      <c r="AX5" s="191">
        <v>259.0</v>
      </c>
      <c r="AY5" s="66">
        <v>700.0</v>
      </c>
      <c r="AZ5" s="116"/>
      <c r="BA5" s="66">
        <v>441.0</v>
      </c>
      <c r="BB5" s="116"/>
      <c r="BC5" s="191">
        <v>259.0</v>
      </c>
      <c r="BD5" s="66">
        <v>700.0</v>
      </c>
      <c r="BE5" s="116"/>
      <c r="BF5" s="66">
        <v>441.0</v>
      </c>
      <c r="BG5" s="116"/>
      <c r="BH5" s="191">
        <v>259.0</v>
      </c>
      <c r="BI5" s="66">
        <v>700.0</v>
      </c>
      <c r="BJ5" s="116"/>
      <c r="BK5" s="66">
        <v>441.0</v>
      </c>
      <c r="BL5" s="116"/>
      <c r="BM5" s="191">
        <v>259.0</v>
      </c>
      <c r="BN5" s="66">
        <v>700.0</v>
      </c>
      <c r="BO5" s="66"/>
      <c r="BP5" s="66">
        <v>441.0</v>
      </c>
      <c r="BQ5" s="66"/>
      <c r="BR5" s="66">
        <v>259.0</v>
      </c>
    </row>
    <row r="6">
      <c r="A6" s="112" t="b">
        <v>0</v>
      </c>
      <c r="B6" s="21" t="s">
        <v>156</v>
      </c>
      <c r="C6" s="53" t="s">
        <v>55</v>
      </c>
      <c r="E6" s="67">
        <v>104.0</v>
      </c>
      <c r="F6" s="21" t="s">
        <v>157</v>
      </c>
      <c r="G6" s="21" t="s">
        <v>80</v>
      </c>
      <c r="H6" s="21" t="s">
        <v>63</v>
      </c>
      <c r="I6" s="21" t="s">
        <v>59</v>
      </c>
      <c r="J6" s="55" t="s">
        <v>155</v>
      </c>
      <c r="K6" s="57">
        <v>1300.0</v>
      </c>
      <c r="L6" s="56"/>
      <c r="M6" s="57">
        <v>1073.0</v>
      </c>
      <c r="N6" s="56">
        <v>1073.0</v>
      </c>
      <c r="O6" s="190">
        <v>227.0</v>
      </c>
      <c r="P6" s="57">
        <v>1300.0</v>
      </c>
      <c r="Q6" s="56"/>
      <c r="R6" s="57">
        <v>1073.0</v>
      </c>
      <c r="S6" s="56">
        <v>1073.0</v>
      </c>
      <c r="T6" s="190">
        <v>227.0</v>
      </c>
      <c r="U6" s="57">
        <v>1300.0</v>
      </c>
      <c r="V6" s="56"/>
      <c r="W6" s="57">
        <v>1102.0</v>
      </c>
      <c r="X6" s="56">
        <v>1102.0</v>
      </c>
      <c r="Y6" s="190">
        <v>227.0</v>
      </c>
      <c r="Z6" s="57">
        <v>1300.0</v>
      </c>
      <c r="AA6" s="56"/>
      <c r="AB6" s="57">
        <v>1102.0</v>
      </c>
      <c r="AC6" s="56">
        <v>1102.0</v>
      </c>
      <c r="AD6" s="190">
        <v>227.0</v>
      </c>
      <c r="AE6" s="57">
        <v>1300.0</v>
      </c>
      <c r="AF6" s="56"/>
      <c r="AG6" s="57">
        <v>1102.0</v>
      </c>
      <c r="AH6" s="56">
        <v>1102.0</v>
      </c>
      <c r="AI6" s="190">
        <v>227.0</v>
      </c>
      <c r="AJ6" s="66">
        <v>1300.0</v>
      </c>
      <c r="AK6" s="116"/>
      <c r="AL6" s="66">
        <v>1102.0</v>
      </c>
      <c r="AM6" s="116"/>
      <c r="AN6" s="191">
        <v>227.0</v>
      </c>
      <c r="AO6" s="66">
        <v>1300.0</v>
      </c>
      <c r="AP6" s="116"/>
      <c r="AQ6" s="66">
        <v>1102.0</v>
      </c>
      <c r="AR6" s="116"/>
      <c r="AS6" s="191">
        <v>227.0</v>
      </c>
      <c r="AT6" s="66">
        <v>1300.0</v>
      </c>
      <c r="AU6" s="116"/>
      <c r="AV6" s="66">
        <v>1102.0</v>
      </c>
      <c r="AW6" s="116"/>
      <c r="AX6" s="191">
        <v>227.0</v>
      </c>
      <c r="AY6" s="66">
        <v>1300.0</v>
      </c>
      <c r="AZ6" s="116"/>
      <c r="BA6" s="66">
        <v>1102.0</v>
      </c>
      <c r="BB6" s="116"/>
      <c r="BC6" s="191">
        <v>227.0</v>
      </c>
      <c r="BD6" s="66">
        <v>1300.0</v>
      </c>
      <c r="BE6" s="116"/>
      <c r="BF6" s="66">
        <v>1102.0</v>
      </c>
      <c r="BG6" s="116"/>
      <c r="BH6" s="191">
        <v>227.0</v>
      </c>
      <c r="BI6" s="66">
        <v>1300.0</v>
      </c>
      <c r="BJ6" s="116"/>
      <c r="BK6" s="66">
        <v>1102.0</v>
      </c>
      <c r="BL6" s="116"/>
      <c r="BM6" s="191">
        <v>227.0</v>
      </c>
      <c r="BN6" s="66">
        <v>1300.0</v>
      </c>
      <c r="BO6" s="66"/>
      <c r="BP6" s="66">
        <v>1102.0</v>
      </c>
      <c r="BQ6" s="66"/>
      <c r="BR6" s="66">
        <v>227.0</v>
      </c>
    </row>
    <row r="7">
      <c r="A7" s="112" t="b">
        <v>0</v>
      </c>
      <c r="B7" s="21" t="s">
        <v>158</v>
      </c>
      <c r="C7" s="53" t="s">
        <v>55</v>
      </c>
      <c r="E7" s="67">
        <v>75.0</v>
      </c>
      <c r="F7" s="21" t="s">
        <v>157</v>
      </c>
      <c r="G7" s="21" t="s">
        <v>80</v>
      </c>
      <c r="H7" s="21" t="s">
        <v>108</v>
      </c>
      <c r="I7" s="21" t="s">
        <v>159</v>
      </c>
      <c r="J7" s="55" t="s">
        <v>160</v>
      </c>
      <c r="K7" s="57">
        <v>1060.0</v>
      </c>
      <c r="L7" s="56"/>
      <c r="M7" s="57">
        <v>590.0</v>
      </c>
      <c r="N7" s="56">
        <v>590.0</v>
      </c>
      <c r="O7" s="190">
        <v>454.0</v>
      </c>
      <c r="P7" s="57">
        <v>1060.0</v>
      </c>
      <c r="Q7" s="56"/>
      <c r="R7" s="57">
        <v>590.0</v>
      </c>
      <c r="S7" s="56">
        <v>590.0</v>
      </c>
      <c r="T7" s="190">
        <v>454.0</v>
      </c>
      <c r="U7" s="57">
        <v>1060.0</v>
      </c>
      <c r="V7" s="56"/>
      <c r="W7" s="57">
        <v>590.0</v>
      </c>
      <c r="X7" s="56">
        <v>590.0</v>
      </c>
      <c r="Y7" s="190">
        <v>454.0</v>
      </c>
      <c r="Z7" s="57">
        <v>1060.0</v>
      </c>
      <c r="AA7" s="56"/>
      <c r="AB7" s="57">
        <v>590.0</v>
      </c>
      <c r="AC7" s="56">
        <v>590.0</v>
      </c>
      <c r="AD7" s="190">
        <v>454.0</v>
      </c>
      <c r="AE7" s="57">
        <v>1060.0</v>
      </c>
      <c r="AF7" s="56"/>
      <c r="AG7" s="57">
        <v>590.0</v>
      </c>
      <c r="AH7" s="56">
        <v>590.0</v>
      </c>
      <c r="AI7" s="190">
        <v>454.0</v>
      </c>
      <c r="AJ7" s="66">
        <v>1060.0</v>
      </c>
      <c r="AK7" s="116"/>
      <c r="AL7" s="66">
        <v>590.0</v>
      </c>
      <c r="AM7" s="116">
        <v>590.0</v>
      </c>
      <c r="AN7" s="191">
        <v>454.0</v>
      </c>
      <c r="AO7" s="66">
        <v>1060.0</v>
      </c>
      <c r="AP7" s="116"/>
      <c r="AQ7" s="66">
        <v>590.0</v>
      </c>
      <c r="AR7" s="116"/>
      <c r="AS7" s="191">
        <v>454.0</v>
      </c>
      <c r="AT7" s="66">
        <v>1060.0</v>
      </c>
      <c r="AU7" s="116"/>
      <c r="AV7" s="66">
        <v>590.0</v>
      </c>
      <c r="AW7" s="116"/>
      <c r="AX7" s="191">
        <v>454.0</v>
      </c>
      <c r="AY7" s="66">
        <v>1060.0</v>
      </c>
      <c r="AZ7" s="116"/>
      <c r="BA7" s="66">
        <v>590.0</v>
      </c>
      <c r="BB7" s="116"/>
      <c r="BC7" s="191">
        <v>454.0</v>
      </c>
      <c r="BD7" s="66">
        <v>1060.0</v>
      </c>
      <c r="BE7" s="116"/>
      <c r="BF7" s="66">
        <v>590.0</v>
      </c>
      <c r="BG7" s="116"/>
      <c r="BH7" s="191">
        <v>454.0</v>
      </c>
      <c r="BI7" s="66">
        <v>1060.0</v>
      </c>
      <c r="BJ7" s="116"/>
      <c r="BK7" s="66">
        <v>590.0</v>
      </c>
      <c r="BL7" s="116"/>
      <c r="BM7" s="191">
        <v>454.0</v>
      </c>
      <c r="BN7" s="66">
        <v>1060.0</v>
      </c>
      <c r="BO7" s="116"/>
      <c r="BP7" s="66">
        <v>590.0</v>
      </c>
      <c r="BQ7" s="116"/>
      <c r="BR7" s="66">
        <v>454.0</v>
      </c>
    </row>
    <row r="8">
      <c r="A8" s="112" t="b">
        <v>0</v>
      </c>
      <c r="B8" s="21" t="s">
        <v>161</v>
      </c>
      <c r="C8" s="53" t="s">
        <v>55</v>
      </c>
      <c r="E8" s="54"/>
      <c r="F8" s="21" t="s">
        <v>162</v>
      </c>
      <c r="G8" s="21" t="s">
        <v>163</v>
      </c>
      <c r="H8" s="21" t="s">
        <v>63</v>
      </c>
      <c r="I8" s="21" t="s">
        <v>159</v>
      </c>
      <c r="J8" s="55" t="s">
        <v>164</v>
      </c>
      <c r="K8" s="57">
        <v>750.0</v>
      </c>
      <c r="L8" s="56"/>
      <c r="M8" s="57">
        <v>498.0</v>
      </c>
      <c r="N8" s="56">
        <v>498.0</v>
      </c>
      <c r="O8" s="190">
        <v>252.0</v>
      </c>
      <c r="P8" s="57">
        <v>750.0</v>
      </c>
      <c r="Q8" s="56"/>
      <c r="R8" s="57">
        <v>498.0</v>
      </c>
      <c r="S8" s="56">
        <v>498.0</v>
      </c>
      <c r="T8" s="190">
        <v>252.0</v>
      </c>
      <c r="U8" s="57">
        <v>750.0</v>
      </c>
      <c r="V8" s="56"/>
      <c r="W8" s="57">
        <v>498.0</v>
      </c>
      <c r="X8" s="56">
        <v>498.0</v>
      </c>
      <c r="Y8" s="190">
        <v>252.0</v>
      </c>
      <c r="Z8" s="57">
        <v>750.0</v>
      </c>
      <c r="AA8" s="56"/>
      <c r="AB8" s="57">
        <v>498.0</v>
      </c>
      <c r="AC8" s="56">
        <v>498.0</v>
      </c>
      <c r="AD8" s="190">
        <v>252.0</v>
      </c>
      <c r="AE8" s="57">
        <v>750.0</v>
      </c>
      <c r="AF8" s="56"/>
      <c r="AG8" s="57">
        <v>498.0</v>
      </c>
      <c r="AH8" s="56">
        <v>498.0</v>
      </c>
      <c r="AI8" s="190">
        <v>252.0</v>
      </c>
      <c r="AJ8" s="66">
        <v>750.0</v>
      </c>
      <c r="AK8" s="116"/>
      <c r="AL8" s="66">
        <v>498.0</v>
      </c>
      <c r="AM8" s="56">
        <v>498.0</v>
      </c>
      <c r="AN8" s="191">
        <v>252.0</v>
      </c>
      <c r="AO8" s="66">
        <v>750.0</v>
      </c>
      <c r="AP8" s="116"/>
      <c r="AQ8" s="66">
        <v>498.0</v>
      </c>
      <c r="AR8" s="116"/>
      <c r="AS8" s="191">
        <v>252.0</v>
      </c>
      <c r="AT8" s="66">
        <v>750.0</v>
      </c>
      <c r="AU8" s="116"/>
      <c r="AV8" s="66">
        <v>498.0</v>
      </c>
      <c r="AW8" s="116"/>
      <c r="AX8" s="191">
        <v>252.0</v>
      </c>
      <c r="AY8" s="66">
        <v>750.0</v>
      </c>
      <c r="AZ8" s="116"/>
      <c r="BA8" s="66">
        <v>498.0</v>
      </c>
      <c r="BB8" s="116"/>
      <c r="BC8" s="191">
        <v>252.0</v>
      </c>
      <c r="BD8" s="66">
        <v>750.0</v>
      </c>
      <c r="BE8" s="116"/>
      <c r="BF8" s="66">
        <v>498.0</v>
      </c>
      <c r="BG8" s="116"/>
      <c r="BH8" s="191">
        <v>252.0</v>
      </c>
      <c r="BI8" s="66">
        <v>750.0</v>
      </c>
      <c r="BJ8" s="116"/>
      <c r="BK8" s="66">
        <v>498.0</v>
      </c>
      <c r="BL8" s="116"/>
      <c r="BM8" s="191">
        <v>252.0</v>
      </c>
      <c r="BN8" s="66">
        <v>750.0</v>
      </c>
      <c r="BO8" s="116"/>
      <c r="BP8" s="66">
        <v>498.0</v>
      </c>
      <c r="BQ8" s="116"/>
      <c r="BR8" s="66">
        <v>252.0</v>
      </c>
    </row>
    <row r="9">
      <c r="A9" s="112" t="b">
        <v>0</v>
      </c>
      <c r="B9" s="21" t="s">
        <v>165</v>
      </c>
      <c r="C9" s="53" t="s">
        <v>55</v>
      </c>
      <c r="E9" s="54"/>
      <c r="F9" s="21" t="s">
        <v>162</v>
      </c>
      <c r="G9" s="21" t="s">
        <v>163</v>
      </c>
      <c r="H9" s="21" t="s">
        <v>63</v>
      </c>
      <c r="I9" s="21" t="s">
        <v>159</v>
      </c>
      <c r="J9" s="55" t="s">
        <v>166</v>
      </c>
      <c r="K9" s="57">
        <v>600.0</v>
      </c>
      <c r="L9" s="56"/>
      <c r="M9" s="57">
        <v>538.0</v>
      </c>
      <c r="N9" s="56">
        <v>538.0</v>
      </c>
      <c r="O9" s="190">
        <v>0.0</v>
      </c>
      <c r="P9" s="57">
        <v>600.0</v>
      </c>
      <c r="Q9" s="56"/>
      <c r="R9" s="57">
        <v>538.0</v>
      </c>
      <c r="S9" s="56">
        <v>538.0</v>
      </c>
      <c r="T9" s="190">
        <v>0.0</v>
      </c>
      <c r="U9" s="57">
        <v>600.0</v>
      </c>
      <c r="V9" s="56"/>
      <c r="W9" s="57">
        <v>538.0</v>
      </c>
      <c r="X9" s="56">
        <v>538.0</v>
      </c>
      <c r="Y9" s="190">
        <v>0.0</v>
      </c>
      <c r="Z9" s="57">
        <v>600.0</v>
      </c>
      <c r="AA9" s="56"/>
      <c r="AB9" s="57">
        <v>538.0</v>
      </c>
      <c r="AC9" s="56">
        <v>538.0</v>
      </c>
      <c r="AD9" s="190">
        <v>0.0</v>
      </c>
      <c r="AE9" s="57">
        <v>600.0</v>
      </c>
      <c r="AF9" s="56"/>
      <c r="AG9" s="57">
        <v>538.0</v>
      </c>
      <c r="AH9" s="56">
        <v>538.0</v>
      </c>
      <c r="AI9" s="190">
        <v>0.0</v>
      </c>
      <c r="AJ9" s="57">
        <v>600.0</v>
      </c>
      <c r="AK9" s="56"/>
      <c r="AL9" s="57">
        <v>538.0</v>
      </c>
      <c r="AM9" s="56">
        <v>538.0</v>
      </c>
      <c r="AN9" s="190">
        <v>0.0</v>
      </c>
      <c r="AO9" s="66">
        <v>600.0</v>
      </c>
      <c r="AP9" s="116"/>
      <c r="AQ9" s="66">
        <v>538.0</v>
      </c>
      <c r="AR9" s="116"/>
      <c r="AS9" s="191">
        <v>0.0</v>
      </c>
      <c r="AT9" s="66">
        <v>600.0</v>
      </c>
      <c r="AU9" s="116"/>
      <c r="AV9" s="66">
        <v>538.0</v>
      </c>
      <c r="AW9" s="116"/>
      <c r="AX9" s="191">
        <v>0.0</v>
      </c>
      <c r="AY9" s="66">
        <v>600.0</v>
      </c>
      <c r="AZ9" s="116"/>
      <c r="BA9" s="66">
        <v>538.0</v>
      </c>
      <c r="BB9" s="116"/>
      <c r="BC9" s="191">
        <v>0.0</v>
      </c>
      <c r="BD9" s="66">
        <v>600.0</v>
      </c>
      <c r="BE9" s="116"/>
      <c r="BF9" s="66">
        <v>538.0</v>
      </c>
      <c r="BG9" s="116"/>
      <c r="BH9" s="191">
        <v>0.0</v>
      </c>
      <c r="BI9" s="66">
        <v>600.0</v>
      </c>
      <c r="BJ9" s="116"/>
      <c r="BK9" s="66">
        <v>538.0</v>
      </c>
      <c r="BL9" s="116"/>
      <c r="BM9" s="191">
        <v>0.0</v>
      </c>
      <c r="BN9" s="66">
        <v>600.0</v>
      </c>
      <c r="BO9" s="116"/>
      <c r="BP9" s="66">
        <v>538.0</v>
      </c>
      <c r="BQ9" s="116"/>
      <c r="BR9" s="66">
        <v>0.0</v>
      </c>
    </row>
    <row r="10">
      <c r="A10" s="112" t="b">
        <v>0</v>
      </c>
      <c r="B10" s="21" t="s">
        <v>167</v>
      </c>
      <c r="C10" s="53" t="s">
        <v>55</v>
      </c>
      <c r="E10" s="54"/>
      <c r="F10" s="21" t="s">
        <v>162</v>
      </c>
      <c r="G10" s="21" t="s">
        <v>163</v>
      </c>
      <c r="H10" s="21" t="s">
        <v>63</v>
      </c>
      <c r="I10" s="21" t="s">
        <v>159</v>
      </c>
      <c r="J10" s="55" t="s">
        <v>166</v>
      </c>
      <c r="K10" s="57">
        <v>1000.0</v>
      </c>
      <c r="L10" s="56"/>
      <c r="M10" s="57">
        <v>552.5</v>
      </c>
      <c r="N10" s="56">
        <v>552.5</v>
      </c>
      <c r="O10" s="190">
        <v>447.5</v>
      </c>
      <c r="P10" s="57">
        <v>1000.0</v>
      </c>
      <c r="Q10" s="56"/>
      <c r="R10" s="57">
        <v>552.5</v>
      </c>
      <c r="S10" s="56">
        <v>552.5</v>
      </c>
      <c r="T10" s="190">
        <v>447.5</v>
      </c>
      <c r="U10" s="57">
        <v>1000.0</v>
      </c>
      <c r="V10" s="56"/>
      <c r="W10" s="57">
        <v>552.5</v>
      </c>
      <c r="X10" s="56">
        <v>552.5</v>
      </c>
      <c r="Y10" s="190">
        <v>447.5</v>
      </c>
      <c r="Z10" s="57">
        <v>1000.0</v>
      </c>
      <c r="AA10" s="56"/>
      <c r="AB10" s="57">
        <v>552.5</v>
      </c>
      <c r="AC10" s="56">
        <v>552.5</v>
      </c>
      <c r="AD10" s="190">
        <v>447.5</v>
      </c>
      <c r="AE10" s="57">
        <v>1000.0</v>
      </c>
      <c r="AF10" s="56"/>
      <c r="AG10" s="57">
        <v>552.5</v>
      </c>
      <c r="AH10" s="56">
        <v>552.5</v>
      </c>
      <c r="AI10" s="190">
        <v>447.5</v>
      </c>
      <c r="AJ10" s="66">
        <v>1000.0</v>
      </c>
      <c r="AK10" s="116"/>
      <c r="AL10" s="66">
        <v>552.5</v>
      </c>
      <c r="AM10" s="116">
        <v>552.5</v>
      </c>
      <c r="AN10" s="191">
        <v>447.5</v>
      </c>
      <c r="AO10" s="66">
        <v>1000.0</v>
      </c>
      <c r="AP10" s="116"/>
      <c r="AQ10" s="66">
        <v>552.5</v>
      </c>
      <c r="AR10" s="116"/>
      <c r="AS10" s="191">
        <v>447.5</v>
      </c>
      <c r="AT10" s="66">
        <v>1000.0</v>
      </c>
      <c r="AU10" s="116"/>
      <c r="AV10" s="66">
        <v>552.5</v>
      </c>
      <c r="AW10" s="116"/>
      <c r="AX10" s="191">
        <v>447.5</v>
      </c>
      <c r="AY10" s="66">
        <v>1000.0</v>
      </c>
      <c r="AZ10" s="116"/>
      <c r="BA10" s="66">
        <v>552.5</v>
      </c>
      <c r="BB10" s="116"/>
      <c r="BC10" s="191">
        <v>447.5</v>
      </c>
      <c r="BD10" s="66">
        <v>1000.0</v>
      </c>
      <c r="BE10" s="116"/>
      <c r="BF10" s="66">
        <v>552.5</v>
      </c>
      <c r="BG10" s="116"/>
      <c r="BH10" s="191">
        <v>447.5</v>
      </c>
      <c r="BI10" s="66">
        <v>1000.0</v>
      </c>
      <c r="BJ10" s="116"/>
      <c r="BK10" s="66">
        <v>552.5</v>
      </c>
      <c r="BL10" s="116"/>
      <c r="BM10" s="191">
        <v>447.5</v>
      </c>
      <c r="BN10" s="66">
        <v>1000.0</v>
      </c>
      <c r="BO10" s="116"/>
      <c r="BP10" s="66">
        <v>552.5</v>
      </c>
      <c r="BQ10" s="116"/>
      <c r="BR10" s="66">
        <v>447.5</v>
      </c>
    </row>
    <row r="11">
      <c r="A11" s="112" t="b">
        <v>0</v>
      </c>
      <c r="B11" s="21" t="s">
        <v>168</v>
      </c>
      <c r="C11" s="53" t="s">
        <v>55</v>
      </c>
      <c r="E11" s="54"/>
      <c r="F11" s="21" t="s">
        <v>169</v>
      </c>
      <c r="G11" s="21" t="s">
        <v>91</v>
      </c>
      <c r="H11" s="21" t="s">
        <v>63</v>
      </c>
      <c r="I11" s="21" t="s">
        <v>159</v>
      </c>
      <c r="J11" s="55" t="s">
        <v>164</v>
      </c>
      <c r="K11" s="65"/>
      <c r="L11" s="69"/>
      <c r="M11" s="57">
        <v>970.0</v>
      </c>
      <c r="N11" s="56">
        <v>970.0</v>
      </c>
      <c r="O11" s="190">
        <v>230.0</v>
      </c>
      <c r="P11" s="65"/>
      <c r="Q11" s="56"/>
      <c r="R11" s="57">
        <v>970.0</v>
      </c>
      <c r="S11" s="56">
        <v>970.0</v>
      </c>
      <c r="T11" s="190">
        <v>230.0</v>
      </c>
      <c r="U11" s="65"/>
      <c r="V11" s="56"/>
      <c r="W11" s="57">
        <v>970.0</v>
      </c>
      <c r="X11" s="56">
        <v>979.0</v>
      </c>
      <c r="Y11" s="190">
        <v>230.0</v>
      </c>
      <c r="Z11" s="65"/>
      <c r="AA11" s="56"/>
      <c r="AB11" s="57">
        <v>970.0</v>
      </c>
      <c r="AC11" s="56">
        <v>979.0</v>
      </c>
      <c r="AD11" s="190">
        <v>230.0</v>
      </c>
      <c r="AE11" s="119"/>
      <c r="AF11" s="116"/>
      <c r="AG11" s="66">
        <v>970.0</v>
      </c>
      <c r="AH11" s="116"/>
      <c r="AI11" s="191">
        <v>230.0</v>
      </c>
      <c r="AJ11" s="119"/>
      <c r="AK11" s="116"/>
      <c r="AL11" s="66">
        <v>970.0</v>
      </c>
      <c r="AM11" s="116"/>
      <c r="AN11" s="191">
        <v>230.0</v>
      </c>
      <c r="AO11" s="119"/>
      <c r="AP11" s="116"/>
      <c r="AQ11" s="66">
        <v>970.0</v>
      </c>
      <c r="AR11" s="116"/>
      <c r="AS11" s="191">
        <v>230.0</v>
      </c>
      <c r="AT11" s="119"/>
      <c r="AU11" s="116"/>
      <c r="AV11" s="66">
        <v>970.0</v>
      </c>
      <c r="AW11" s="116"/>
      <c r="AX11" s="191">
        <v>230.0</v>
      </c>
      <c r="AY11" s="119"/>
      <c r="AZ11" s="116"/>
      <c r="BA11" s="66">
        <v>970.0</v>
      </c>
      <c r="BB11" s="116"/>
      <c r="BC11" s="191">
        <v>230.0</v>
      </c>
      <c r="BD11" s="119"/>
      <c r="BE11" s="116"/>
      <c r="BF11" s="66">
        <v>970.0</v>
      </c>
      <c r="BG11" s="116"/>
      <c r="BH11" s="191">
        <v>230.0</v>
      </c>
      <c r="BI11" s="119"/>
      <c r="BJ11" s="116"/>
      <c r="BK11" s="66">
        <v>970.0</v>
      </c>
      <c r="BL11" s="116"/>
      <c r="BM11" s="191">
        <v>230.0</v>
      </c>
      <c r="BN11" s="119"/>
      <c r="BO11" s="116"/>
      <c r="BP11" s="66">
        <v>970.0</v>
      </c>
      <c r="BQ11" s="116"/>
      <c r="BR11" s="66">
        <v>230.0</v>
      </c>
    </row>
    <row r="12">
      <c r="A12" s="192" t="b">
        <v>0</v>
      </c>
      <c r="B12" s="21"/>
      <c r="C12" s="53"/>
      <c r="E12" s="54"/>
      <c r="F12" s="68"/>
      <c r="G12" s="21"/>
      <c r="H12" s="68"/>
      <c r="I12" s="68"/>
      <c r="J12" s="55"/>
      <c r="K12" s="57"/>
      <c r="L12" s="56"/>
      <c r="M12" s="57"/>
      <c r="N12" s="56"/>
      <c r="O12" s="193"/>
      <c r="P12" s="57"/>
      <c r="Q12" s="56"/>
      <c r="R12" s="57"/>
      <c r="S12" s="69"/>
      <c r="T12" s="193"/>
      <c r="U12" s="57"/>
      <c r="V12" s="56"/>
      <c r="W12" s="57"/>
      <c r="X12" s="69"/>
      <c r="Y12" s="193"/>
      <c r="Z12" s="57"/>
      <c r="AA12" s="56"/>
      <c r="AB12" s="57"/>
      <c r="AC12" s="69"/>
      <c r="AD12" s="193"/>
      <c r="AE12" s="57"/>
      <c r="AF12" s="56"/>
      <c r="AG12" s="57"/>
      <c r="AH12" s="69"/>
      <c r="AI12" s="193"/>
      <c r="AJ12" s="119"/>
      <c r="AK12" s="134"/>
      <c r="AL12" s="119"/>
      <c r="AM12" s="134"/>
      <c r="AN12" s="194"/>
      <c r="AO12" s="119"/>
      <c r="AP12" s="134"/>
      <c r="AQ12" s="119"/>
      <c r="AR12" s="134"/>
      <c r="AS12" s="194"/>
      <c r="AT12" s="119"/>
      <c r="AU12" s="134"/>
      <c r="AV12" s="119"/>
      <c r="AW12" s="134"/>
      <c r="AX12" s="194"/>
      <c r="AY12" s="119"/>
      <c r="AZ12" s="134"/>
      <c r="BA12" s="119"/>
      <c r="BB12" s="134"/>
      <c r="BC12" s="194"/>
      <c r="BD12" s="119"/>
      <c r="BE12" s="134"/>
      <c r="BF12" s="119"/>
      <c r="BG12" s="134"/>
      <c r="BH12" s="194"/>
      <c r="BI12" s="119"/>
      <c r="BJ12" s="134"/>
      <c r="BK12" s="119"/>
      <c r="BL12" s="134"/>
      <c r="BM12" s="194"/>
      <c r="BN12" s="119"/>
      <c r="BO12" s="116"/>
      <c r="BP12" s="119"/>
      <c r="BQ12" s="116"/>
      <c r="BR12" s="119"/>
    </row>
    <row r="13">
      <c r="A13" s="192" t="b">
        <v>0</v>
      </c>
      <c r="C13" s="53"/>
      <c r="E13" s="54"/>
      <c r="F13" s="68"/>
      <c r="G13" s="21"/>
      <c r="H13" s="68"/>
      <c r="I13" s="68"/>
      <c r="J13" s="55"/>
      <c r="K13" s="57"/>
      <c r="L13" s="56"/>
      <c r="M13" s="57"/>
      <c r="N13" s="56"/>
      <c r="O13" s="193"/>
      <c r="P13" s="57"/>
      <c r="Q13" s="56"/>
      <c r="R13" s="57"/>
      <c r="S13" s="69"/>
      <c r="T13" s="193"/>
      <c r="U13" s="57"/>
      <c r="V13" s="56"/>
      <c r="W13" s="57"/>
      <c r="X13" s="69"/>
      <c r="Y13" s="193"/>
      <c r="Z13" s="57"/>
      <c r="AA13" s="56"/>
      <c r="AB13" s="57"/>
      <c r="AC13" s="69"/>
      <c r="AD13" s="193"/>
      <c r="AE13" s="57"/>
      <c r="AF13" s="56"/>
      <c r="AG13" s="57"/>
      <c r="AH13" s="69"/>
      <c r="AI13" s="193"/>
      <c r="AJ13" s="119"/>
      <c r="AK13" s="134"/>
      <c r="AL13" s="119"/>
      <c r="AM13" s="134"/>
      <c r="AN13" s="194"/>
      <c r="AO13" s="119"/>
      <c r="AP13" s="134"/>
      <c r="AQ13" s="119"/>
      <c r="AR13" s="134"/>
      <c r="AS13" s="194"/>
      <c r="AT13" s="119"/>
      <c r="AU13" s="134"/>
      <c r="AV13" s="119"/>
      <c r="AW13" s="134"/>
      <c r="AX13" s="194"/>
      <c r="AY13" s="119"/>
      <c r="AZ13" s="134"/>
      <c r="BA13" s="119"/>
      <c r="BB13" s="134"/>
      <c r="BC13" s="194"/>
      <c r="BD13" s="119"/>
      <c r="BE13" s="134"/>
      <c r="BF13" s="119"/>
      <c r="BG13" s="134"/>
      <c r="BH13" s="194"/>
      <c r="BI13" s="119"/>
      <c r="BJ13" s="134"/>
      <c r="BK13" s="119"/>
      <c r="BL13" s="134"/>
      <c r="BM13" s="194"/>
      <c r="BN13" s="119"/>
      <c r="BO13" s="116"/>
      <c r="BP13" s="119"/>
      <c r="BQ13" s="116"/>
      <c r="BR13" s="119"/>
    </row>
    <row r="14">
      <c r="A14" s="112"/>
      <c r="E14" s="54"/>
      <c r="J14" s="70"/>
      <c r="K14" s="65"/>
      <c r="L14" s="56"/>
      <c r="M14" s="57"/>
      <c r="N14" s="56"/>
      <c r="O14" s="190"/>
      <c r="P14" s="57"/>
      <c r="Q14" s="56"/>
      <c r="R14" s="57"/>
      <c r="S14" s="56"/>
      <c r="T14" s="190"/>
      <c r="U14" s="57"/>
      <c r="V14" s="56"/>
      <c r="W14" s="57"/>
      <c r="X14" s="56"/>
      <c r="Y14" s="190"/>
      <c r="Z14" s="57"/>
      <c r="AA14" s="56"/>
      <c r="AB14" s="57"/>
      <c r="AC14" s="56"/>
      <c r="AD14" s="190"/>
      <c r="AE14" s="57"/>
      <c r="AF14" s="56"/>
      <c r="AG14" s="57"/>
      <c r="AH14" s="56"/>
      <c r="AI14" s="190"/>
      <c r="AJ14" s="66"/>
      <c r="AK14" s="116"/>
      <c r="AL14" s="66"/>
      <c r="AM14" s="116"/>
      <c r="AN14" s="191"/>
      <c r="AO14" s="66"/>
      <c r="AP14" s="116"/>
      <c r="AQ14" s="66"/>
      <c r="AR14" s="116"/>
      <c r="AS14" s="191"/>
      <c r="AT14" s="66"/>
      <c r="AU14" s="116"/>
      <c r="AV14" s="66"/>
      <c r="AW14" s="116"/>
      <c r="AX14" s="191"/>
      <c r="AY14" s="66"/>
      <c r="AZ14" s="116"/>
      <c r="BA14" s="66"/>
      <c r="BB14" s="116"/>
      <c r="BC14" s="191"/>
      <c r="BD14" s="66"/>
      <c r="BE14" s="116"/>
      <c r="BF14" s="66"/>
      <c r="BG14" s="116"/>
      <c r="BH14" s="191"/>
      <c r="BI14" s="66"/>
      <c r="BJ14" s="116"/>
      <c r="BK14" s="66"/>
      <c r="BL14" s="116"/>
      <c r="BM14" s="191"/>
      <c r="BN14" s="66"/>
      <c r="BO14" s="116"/>
      <c r="BP14" s="66"/>
      <c r="BQ14" s="116"/>
      <c r="BR14" s="66"/>
    </row>
    <row r="15">
      <c r="A15" s="112"/>
      <c r="E15" s="54"/>
      <c r="J15" s="70"/>
      <c r="K15" s="65"/>
      <c r="L15" s="56"/>
      <c r="M15" s="57"/>
      <c r="N15" s="56"/>
      <c r="O15" s="190"/>
      <c r="P15" s="57"/>
      <c r="Q15" s="56"/>
      <c r="R15" s="57"/>
      <c r="S15" s="56"/>
      <c r="T15" s="190"/>
      <c r="U15" s="57"/>
      <c r="V15" s="56"/>
      <c r="W15" s="57"/>
      <c r="X15" s="56"/>
      <c r="Y15" s="190"/>
      <c r="Z15" s="57"/>
      <c r="AA15" s="56"/>
      <c r="AB15" s="57"/>
      <c r="AC15" s="56"/>
      <c r="AD15" s="190"/>
      <c r="AE15" s="57"/>
      <c r="AF15" s="56"/>
      <c r="AG15" s="57"/>
      <c r="AH15" s="56"/>
      <c r="AI15" s="190"/>
      <c r="AJ15" s="66"/>
      <c r="AK15" s="116"/>
      <c r="AL15" s="66"/>
      <c r="AM15" s="116"/>
      <c r="AN15" s="191"/>
      <c r="AO15" s="66"/>
      <c r="AP15" s="116"/>
      <c r="AQ15" s="66"/>
      <c r="AR15" s="116"/>
      <c r="AS15" s="191"/>
      <c r="AT15" s="66"/>
      <c r="AU15" s="116"/>
      <c r="AV15" s="66"/>
      <c r="AW15" s="116"/>
      <c r="AX15" s="191"/>
      <c r="AY15" s="66"/>
      <c r="AZ15" s="116"/>
      <c r="BA15" s="66"/>
      <c r="BB15" s="116"/>
      <c r="BC15" s="191"/>
      <c r="BD15" s="66"/>
      <c r="BE15" s="116"/>
      <c r="BF15" s="66"/>
      <c r="BG15" s="116"/>
      <c r="BH15" s="191"/>
      <c r="BI15" s="66"/>
      <c r="BJ15" s="116"/>
      <c r="BK15" s="66"/>
      <c r="BL15" s="116"/>
      <c r="BM15" s="191"/>
      <c r="BN15" s="66"/>
      <c r="BO15" s="116"/>
      <c r="BP15" s="66"/>
      <c r="BQ15" s="116"/>
      <c r="BR15" s="66"/>
    </row>
    <row r="16">
      <c r="A16" s="112"/>
      <c r="E16" s="54"/>
      <c r="J16" s="70"/>
      <c r="K16" s="65"/>
      <c r="L16" s="56"/>
      <c r="M16" s="57"/>
      <c r="N16" s="56"/>
      <c r="O16" s="190"/>
      <c r="P16" s="57"/>
      <c r="Q16" s="56"/>
      <c r="R16" s="57"/>
      <c r="S16" s="56"/>
      <c r="T16" s="190"/>
      <c r="U16" s="57"/>
      <c r="V16" s="56"/>
      <c r="W16" s="57"/>
      <c r="X16" s="56"/>
      <c r="Y16" s="190"/>
      <c r="Z16" s="57"/>
      <c r="AA16" s="56"/>
      <c r="AB16" s="57"/>
      <c r="AC16" s="56"/>
      <c r="AD16" s="190"/>
      <c r="AE16" s="57"/>
      <c r="AF16" s="56"/>
      <c r="AG16" s="57"/>
      <c r="AH16" s="56"/>
      <c r="AI16" s="190"/>
      <c r="AJ16" s="66"/>
      <c r="AK16" s="116"/>
      <c r="AL16" s="66"/>
      <c r="AM16" s="116"/>
      <c r="AN16" s="191"/>
      <c r="AO16" s="66"/>
      <c r="AP16" s="116"/>
      <c r="AQ16" s="66"/>
      <c r="AR16" s="116"/>
      <c r="AS16" s="191"/>
      <c r="AT16" s="66"/>
      <c r="AU16" s="116"/>
      <c r="AV16" s="66"/>
      <c r="AW16" s="116"/>
      <c r="AX16" s="191"/>
      <c r="AY16" s="66"/>
      <c r="AZ16" s="116"/>
      <c r="BA16" s="66"/>
      <c r="BB16" s="116"/>
      <c r="BC16" s="191"/>
      <c r="BD16" s="66"/>
      <c r="BE16" s="116"/>
      <c r="BF16" s="66"/>
      <c r="BG16" s="116"/>
      <c r="BH16" s="191"/>
      <c r="BI16" s="66"/>
      <c r="BJ16" s="116"/>
      <c r="BK16" s="66"/>
      <c r="BL16" s="116"/>
      <c r="BM16" s="191"/>
      <c r="BN16" s="66"/>
      <c r="BO16" s="116"/>
      <c r="BP16" s="66"/>
      <c r="BQ16" s="116"/>
      <c r="BR16" s="66"/>
    </row>
    <row r="17">
      <c r="A17" s="135" t="s">
        <v>102</v>
      </c>
      <c r="C17" s="136"/>
      <c r="D17" s="136"/>
      <c r="E17" s="137"/>
      <c r="F17" s="136"/>
      <c r="G17" s="136"/>
      <c r="H17" s="136"/>
      <c r="I17" s="136"/>
      <c r="J17" s="138"/>
      <c r="K17" s="139"/>
      <c r="L17" s="140"/>
      <c r="M17" s="140"/>
      <c r="N17" s="140"/>
      <c r="O17" s="195"/>
      <c r="P17" s="140"/>
      <c r="Q17" s="140"/>
      <c r="R17" s="140"/>
      <c r="S17" s="140"/>
      <c r="T17" s="195"/>
      <c r="U17" s="140"/>
      <c r="V17" s="140"/>
      <c r="W17" s="140"/>
      <c r="X17" s="140"/>
      <c r="Y17" s="195"/>
      <c r="Z17" s="140"/>
      <c r="AA17" s="140"/>
      <c r="AB17" s="140"/>
      <c r="AC17" s="140"/>
      <c r="AD17" s="195"/>
      <c r="AE17" s="140"/>
      <c r="AF17" s="140"/>
      <c r="AG17" s="140"/>
      <c r="AH17" s="140"/>
      <c r="AI17" s="195"/>
      <c r="AJ17" s="143"/>
      <c r="AK17" s="143"/>
      <c r="AL17" s="143"/>
      <c r="AM17" s="143"/>
      <c r="AN17" s="196"/>
      <c r="AO17" s="143"/>
      <c r="AP17" s="143"/>
      <c r="AQ17" s="143"/>
      <c r="AR17" s="143"/>
      <c r="AS17" s="196"/>
      <c r="AT17" s="143"/>
      <c r="AU17" s="143"/>
      <c r="AV17" s="143"/>
      <c r="AW17" s="143"/>
      <c r="AX17" s="196"/>
      <c r="AY17" s="143"/>
      <c r="AZ17" s="143"/>
      <c r="BA17" s="143"/>
      <c r="BB17" s="143"/>
      <c r="BC17" s="196"/>
      <c r="BD17" s="143"/>
      <c r="BE17" s="143"/>
      <c r="BF17" s="143"/>
      <c r="BG17" s="143"/>
      <c r="BH17" s="196"/>
      <c r="BI17" s="143"/>
      <c r="BJ17" s="143"/>
      <c r="BK17" s="143"/>
      <c r="BL17" s="143"/>
      <c r="BM17" s="196"/>
      <c r="BN17" s="143"/>
      <c r="BO17" s="143"/>
      <c r="BP17" s="143"/>
      <c r="BQ17" s="143"/>
      <c r="BR17" s="143"/>
    </row>
    <row r="18" outlineLevel="1">
      <c r="A18" s="112" t="b">
        <v>0</v>
      </c>
      <c r="B18" s="21" t="s">
        <v>170</v>
      </c>
      <c r="C18" s="53" t="s">
        <v>104</v>
      </c>
      <c r="E18" s="54"/>
      <c r="F18" s="21" t="s">
        <v>74</v>
      </c>
      <c r="G18" s="21" t="s">
        <v>75</v>
      </c>
      <c r="H18" s="21" t="s">
        <v>148</v>
      </c>
      <c r="I18" s="68"/>
      <c r="J18" s="55" t="s">
        <v>166</v>
      </c>
      <c r="K18" s="65"/>
      <c r="L18" s="69"/>
      <c r="M18" s="65"/>
      <c r="N18" s="69"/>
      <c r="O18" s="193"/>
      <c r="P18" s="65"/>
      <c r="Q18" s="69"/>
      <c r="R18" s="65"/>
      <c r="S18" s="69"/>
      <c r="T18" s="193"/>
      <c r="U18" s="65"/>
      <c r="V18" s="69"/>
      <c r="W18" s="65"/>
      <c r="X18" s="69"/>
      <c r="Y18" s="193"/>
      <c r="Z18" s="65"/>
      <c r="AA18" s="69"/>
      <c r="AB18" s="65"/>
      <c r="AC18" s="69"/>
      <c r="AD18" s="193"/>
      <c r="AE18" s="65"/>
      <c r="AF18" s="69"/>
      <c r="AG18" s="65"/>
      <c r="AH18" s="69"/>
      <c r="AI18" s="193"/>
      <c r="AJ18" s="119"/>
      <c r="AK18" s="134"/>
      <c r="AL18" s="119"/>
      <c r="AM18" s="134"/>
      <c r="AN18" s="194"/>
      <c r="AO18" s="119"/>
      <c r="AP18" s="134"/>
      <c r="AQ18" s="119"/>
      <c r="AR18" s="134"/>
      <c r="AS18" s="194"/>
      <c r="AT18" s="119"/>
      <c r="AU18" s="134"/>
      <c r="AV18" s="119"/>
      <c r="AW18" s="134"/>
      <c r="AX18" s="194"/>
      <c r="AY18" s="119"/>
      <c r="AZ18" s="134"/>
      <c r="BA18" s="119"/>
      <c r="BB18" s="134"/>
      <c r="BC18" s="194"/>
      <c r="BD18" s="119"/>
      <c r="BE18" s="134"/>
      <c r="BF18" s="119"/>
      <c r="BG18" s="134"/>
      <c r="BH18" s="194"/>
      <c r="BI18" s="119"/>
      <c r="BJ18" s="134"/>
      <c r="BK18" s="119"/>
      <c r="BL18" s="134"/>
      <c r="BM18" s="194"/>
      <c r="BN18" s="119"/>
      <c r="BO18" s="119"/>
      <c r="BP18" s="119"/>
      <c r="BQ18" s="119"/>
      <c r="BR18" s="119"/>
    </row>
    <row r="19" outlineLevel="1">
      <c r="A19" s="112" t="b">
        <v>0</v>
      </c>
      <c r="B19" s="21" t="s">
        <v>171</v>
      </c>
      <c r="C19" s="53" t="s">
        <v>104</v>
      </c>
      <c r="E19" s="54"/>
      <c r="F19" s="21" t="s">
        <v>77</v>
      </c>
      <c r="G19" s="21" t="s">
        <v>75</v>
      </c>
      <c r="H19" s="21" t="s">
        <v>148</v>
      </c>
      <c r="I19" s="68"/>
      <c r="J19" s="55" t="s">
        <v>166</v>
      </c>
      <c r="K19" s="65"/>
      <c r="L19" s="69"/>
      <c r="M19" s="65"/>
      <c r="N19" s="69"/>
      <c r="O19" s="193"/>
      <c r="P19" s="65"/>
      <c r="Q19" s="69"/>
      <c r="R19" s="65"/>
      <c r="S19" s="69"/>
      <c r="T19" s="193"/>
      <c r="U19" s="65"/>
      <c r="V19" s="69"/>
      <c r="W19" s="65"/>
      <c r="X19" s="69"/>
      <c r="Y19" s="193"/>
      <c r="Z19" s="65"/>
      <c r="AA19" s="69"/>
      <c r="AB19" s="65"/>
      <c r="AC19" s="69"/>
      <c r="AD19" s="193"/>
      <c r="AE19" s="65"/>
      <c r="AF19" s="69"/>
      <c r="AG19" s="65"/>
      <c r="AH19" s="69"/>
      <c r="AI19" s="193"/>
      <c r="AJ19" s="119"/>
      <c r="AK19" s="134"/>
      <c r="AL19" s="119"/>
      <c r="AM19" s="134"/>
      <c r="AN19" s="194"/>
      <c r="AO19" s="119"/>
      <c r="AP19" s="134"/>
      <c r="AQ19" s="119"/>
      <c r="AR19" s="134"/>
      <c r="AS19" s="194"/>
      <c r="AT19" s="119"/>
      <c r="AU19" s="134"/>
      <c r="AV19" s="119"/>
      <c r="AW19" s="134"/>
      <c r="AX19" s="194"/>
      <c r="AY19" s="119"/>
      <c r="AZ19" s="134"/>
      <c r="BA19" s="119"/>
      <c r="BB19" s="134"/>
      <c r="BC19" s="194"/>
      <c r="BD19" s="119"/>
      <c r="BE19" s="134"/>
      <c r="BF19" s="119"/>
      <c r="BG19" s="134"/>
      <c r="BH19" s="194"/>
      <c r="BI19" s="119"/>
      <c r="BJ19" s="134"/>
      <c r="BK19" s="119"/>
      <c r="BL19" s="134"/>
      <c r="BM19" s="194"/>
      <c r="BN19" s="119"/>
      <c r="BO19" s="119"/>
      <c r="BP19" s="119"/>
      <c r="BQ19" s="119"/>
      <c r="BR19" s="119"/>
    </row>
    <row r="20" outlineLevel="1">
      <c r="A20" s="112" t="b">
        <v>0</v>
      </c>
      <c r="B20" s="21" t="s">
        <v>172</v>
      </c>
      <c r="C20" s="53" t="s">
        <v>104</v>
      </c>
      <c r="E20" s="54"/>
      <c r="F20" s="21" t="s">
        <v>77</v>
      </c>
      <c r="G20" s="21" t="s">
        <v>75</v>
      </c>
      <c r="H20" s="21" t="s">
        <v>148</v>
      </c>
      <c r="I20" s="68"/>
      <c r="J20" s="55" t="s">
        <v>166</v>
      </c>
      <c r="K20" s="65"/>
      <c r="L20" s="69"/>
      <c r="M20" s="65"/>
      <c r="N20" s="69"/>
      <c r="O20" s="193"/>
      <c r="P20" s="65"/>
      <c r="Q20" s="69"/>
      <c r="R20" s="65"/>
      <c r="S20" s="69"/>
      <c r="T20" s="193"/>
      <c r="U20" s="65"/>
      <c r="V20" s="69"/>
      <c r="W20" s="65"/>
      <c r="X20" s="69"/>
      <c r="Y20" s="193"/>
      <c r="Z20" s="65"/>
      <c r="AA20" s="69"/>
      <c r="AB20" s="65"/>
      <c r="AC20" s="69"/>
      <c r="AD20" s="193"/>
      <c r="AE20" s="65"/>
      <c r="AF20" s="69"/>
      <c r="AG20" s="65"/>
      <c r="AH20" s="69"/>
      <c r="AI20" s="193"/>
      <c r="AJ20" s="119"/>
      <c r="AK20" s="134"/>
      <c r="AL20" s="119"/>
      <c r="AM20" s="134"/>
      <c r="AN20" s="194"/>
      <c r="AO20" s="119"/>
      <c r="AP20" s="134"/>
      <c r="AQ20" s="119"/>
      <c r="AR20" s="134"/>
      <c r="AS20" s="194"/>
      <c r="AT20" s="119"/>
      <c r="AU20" s="134"/>
      <c r="AV20" s="119"/>
      <c r="AW20" s="134"/>
      <c r="AX20" s="194"/>
      <c r="AY20" s="119"/>
      <c r="AZ20" s="134"/>
      <c r="BA20" s="119"/>
      <c r="BB20" s="134"/>
      <c r="BC20" s="194"/>
      <c r="BD20" s="119"/>
      <c r="BE20" s="134"/>
      <c r="BF20" s="119"/>
      <c r="BG20" s="134"/>
      <c r="BH20" s="194"/>
      <c r="BI20" s="119"/>
      <c r="BJ20" s="134"/>
      <c r="BK20" s="119"/>
      <c r="BL20" s="134"/>
      <c r="BM20" s="194"/>
      <c r="BN20" s="119"/>
      <c r="BO20" s="119"/>
      <c r="BP20" s="119"/>
      <c r="BQ20" s="119"/>
      <c r="BR20" s="119"/>
    </row>
    <row r="21" outlineLevel="1">
      <c r="A21" s="112" t="b">
        <v>0</v>
      </c>
      <c r="B21" s="21" t="s">
        <v>173</v>
      </c>
      <c r="C21" s="53" t="s">
        <v>104</v>
      </c>
      <c r="E21" s="54"/>
      <c r="F21" s="68"/>
      <c r="G21" s="68"/>
      <c r="H21" s="21" t="s">
        <v>148</v>
      </c>
      <c r="I21" s="68"/>
      <c r="J21" s="55" t="s">
        <v>166</v>
      </c>
      <c r="K21" s="65"/>
      <c r="L21" s="69"/>
      <c r="M21" s="65"/>
      <c r="N21" s="69"/>
      <c r="O21" s="193"/>
      <c r="P21" s="65"/>
      <c r="Q21" s="69"/>
      <c r="R21" s="65"/>
      <c r="S21" s="69"/>
      <c r="T21" s="193"/>
      <c r="U21" s="65"/>
      <c r="V21" s="69"/>
      <c r="W21" s="65"/>
      <c r="X21" s="69"/>
      <c r="Y21" s="193"/>
      <c r="Z21" s="65"/>
      <c r="AA21" s="56"/>
      <c r="AB21" s="57">
        <v>552.5</v>
      </c>
      <c r="AC21" s="69"/>
      <c r="AD21" s="193"/>
      <c r="AE21" s="65"/>
      <c r="AF21" s="133"/>
      <c r="AG21" s="197">
        <v>-552.5</v>
      </c>
      <c r="AH21" s="69"/>
      <c r="AI21" s="193"/>
      <c r="AJ21" s="119"/>
      <c r="AK21" s="134"/>
      <c r="AL21" s="119"/>
      <c r="AM21" s="134"/>
      <c r="AN21" s="194"/>
      <c r="AO21" s="119"/>
      <c r="AP21" s="134"/>
      <c r="AQ21" s="119"/>
      <c r="AR21" s="134"/>
      <c r="AS21" s="194"/>
      <c r="AT21" s="119"/>
      <c r="AU21" s="134"/>
      <c r="AV21" s="119"/>
      <c r="AW21" s="134"/>
      <c r="AX21" s="194"/>
      <c r="AY21" s="119"/>
      <c r="AZ21" s="134"/>
      <c r="BA21" s="119"/>
      <c r="BB21" s="134"/>
      <c r="BC21" s="194"/>
      <c r="BD21" s="119"/>
      <c r="BE21" s="134"/>
      <c r="BF21" s="119"/>
      <c r="BG21" s="134"/>
      <c r="BH21" s="194"/>
      <c r="BI21" s="119"/>
      <c r="BJ21" s="134"/>
      <c r="BK21" s="119"/>
      <c r="BL21" s="134"/>
      <c r="BM21" s="194"/>
      <c r="BN21" s="119"/>
      <c r="BO21" s="119"/>
      <c r="BP21" s="119"/>
      <c r="BQ21" s="119"/>
      <c r="BR21" s="119"/>
    </row>
    <row r="22" outlineLevel="1">
      <c r="A22" s="112" t="b">
        <v>0</v>
      </c>
      <c r="B22" s="21" t="s">
        <v>174</v>
      </c>
      <c r="C22" s="53" t="s">
        <v>104</v>
      </c>
      <c r="E22" s="54"/>
      <c r="F22" s="68"/>
      <c r="G22" s="68"/>
      <c r="H22" s="21" t="s">
        <v>148</v>
      </c>
      <c r="I22" s="68"/>
      <c r="J22" s="55" t="s">
        <v>166</v>
      </c>
      <c r="K22" s="65"/>
      <c r="L22" s="69"/>
      <c r="M22" s="57">
        <v>552.5</v>
      </c>
      <c r="N22" s="56"/>
      <c r="O22" s="193"/>
      <c r="P22" s="65"/>
      <c r="Q22" s="69"/>
      <c r="R22" s="65"/>
      <c r="S22" s="69"/>
      <c r="T22" s="193"/>
      <c r="U22" s="65"/>
      <c r="V22" s="69"/>
      <c r="W22" s="65"/>
      <c r="X22" s="69"/>
      <c r="Y22" s="193"/>
      <c r="Z22" s="65"/>
      <c r="AA22" s="69"/>
      <c r="AB22" s="65"/>
      <c r="AC22" s="69"/>
      <c r="AD22" s="193"/>
      <c r="AE22" s="65"/>
      <c r="AF22" s="69"/>
      <c r="AG22" s="65"/>
      <c r="AH22" s="69"/>
      <c r="AI22" s="193"/>
      <c r="AJ22" s="119"/>
      <c r="AK22" s="134"/>
      <c r="AL22" s="119"/>
      <c r="AM22" s="134"/>
      <c r="AN22" s="194"/>
      <c r="AO22" s="119"/>
      <c r="AP22" s="134"/>
      <c r="AQ22" s="119"/>
      <c r="AR22" s="134"/>
      <c r="AS22" s="194"/>
      <c r="AT22" s="119"/>
      <c r="AU22" s="134"/>
      <c r="AV22" s="119"/>
      <c r="AW22" s="134"/>
      <c r="AX22" s="194"/>
      <c r="AY22" s="119"/>
      <c r="AZ22" s="134"/>
      <c r="BA22" s="119"/>
      <c r="BB22" s="134"/>
      <c r="BC22" s="194"/>
      <c r="BD22" s="119"/>
      <c r="BE22" s="134"/>
      <c r="BF22" s="119"/>
      <c r="BG22" s="134"/>
      <c r="BH22" s="194"/>
      <c r="BI22" s="119"/>
      <c r="BJ22" s="134"/>
      <c r="BK22" s="119"/>
      <c r="BL22" s="134"/>
      <c r="BM22" s="194"/>
      <c r="BN22" s="119"/>
      <c r="BO22" s="119"/>
      <c r="BP22" s="119"/>
      <c r="BQ22" s="119"/>
      <c r="BR22" s="119"/>
    </row>
    <row r="23" outlineLevel="1">
      <c r="A23" s="112" t="b">
        <v>0</v>
      </c>
      <c r="B23" s="21" t="s">
        <v>175</v>
      </c>
      <c r="C23" s="53" t="s">
        <v>104</v>
      </c>
      <c r="E23" s="54"/>
      <c r="F23" s="21" t="s">
        <v>162</v>
      </c>
      <c r="G23" s="21" t="s">
        <v>163</v>
      </c>
      <c r="H23" s="21" t="s">
        <v>148</v>
      </c>
      <c r="I23" s="68"/>
      <c r="J23" s="55" t="s">
        <v>166</v>
      </c>
      <c r="K23" s="65"/>
      <c r="L23" s="69"/>
      <c r="M23" s="65"/>
      <c r="N23" s="69"/>
      <c r="O23" s="193"/>
      <c r="P23" s="65"/>
      <c r="Q23" s="69"/>
      <c r="R23" s="65"/>
      <c r="S23" s="69"/>
      <c r="T23" s="193"/>
      <c r="U23" s="65"/>
      <c r="V23" s="69"/>
      <c r="W23" s="65"/>
      <c r="X23" s="69"/>
      <c r="Y23" s="193"/>
      <c r="Z23" s="65"/>
      <c r="AA23" s="69"/>
      <c r="AB23" s="65"/>
      <c r="AC23" s="69"/>
      <c r="AD23" s="193"/>
      <c r="AE23" s="65"/>
      <c r="AF23" s="69"/>
      <c r="AG23" s="65"/>
      <c r="AH23" s="69"/>
      <c r="AI23" s="193"/>
      <c r="AJ23" s="119"/>
      <c r="AK23" s="134"/>
      <c r="AL23" s="119"/>
      <c r="AM23" s="134"/>
      <c r="AN23" s="194"/>
      <c r="AO23" s="119"/>
      <c r="AP23" s="134"/>
      <c r="AQ23" s="119"/>
      <c r="AR23" s="134"/>
      <c r="AS23" s="194"/>
      <c r="AT23" s="119"/>
      <c r="AU23" s="134"/>
      <c r="AV23" s="119"/>
      <c r="AW23" s="134"/>
      <c r="AX23" s="194"/>
      <c r="AY23" s="119"/>
      <c r="AZ23" s="134"/>
      <c r="BA23" s="119"/>
      <c r="BB23" s="134"/>
      <c r="BC23" s="194"/>
      <c r="BD23" s="119"/>
      <c r="BE23" s="134"/>
      <c r="BF23" s="119"/>
      <c r="BG23" s="134"/>
      <c r="BH23" s="194"/>
      <c r="BI23" s="119"/>
      <c r="BJ23" s="134"/>
      <c r="BK23" s="119"/>
      <c r="BL23" s="134"/>
      <c r="BM23" s="194"/>
      <c r="BN23" s="119"/>
      <c r="BO23" s="119"/>
      <c r="BP23" s="119"/>
      <c r="BQ23" s="119"/>
      <c r="BR23" s="119"/>
    </row>
    <row r="24">
      <c r="A24" s="112" t="b">
        <v>0</v>
      </c>
      <c r="B24" s="21" t="s">
        <v>176</v>
      </c>
      <c r="C24" s="53" t="s">
        <v>55</v>
      </c>
      <c r="E24" s="54"/>
      <c r="F24" s="21" t="s">
        <v>162</v>
      </c>
      <c r="G24" s="21" t="s">
        <v>163</v>
      </c>
      <c r="H24" s="21" t="s">
        <v>148</v>
      </c>
      <c r="I24" s="68"/>
      <c r="J24" s="55" t="s">
        <v>166</v>
      </c>
      <c r="K24" s="57">
        <v>600.0</v>
      </c>
      <c r="L24" s="56"/>
      <c r="M24" s="65"/>
      <c r="N24" s="69"/>
      <c r="O24" s="193"/>
      <c r="P24" s="57"/>
      <c r="Q24" s="69"/>
      <c r="R24" s="65"/>
      <c r="S24" s="69"/>
      <c r="T24" s="193"/>
      <c r="U24" s="57"/>
      <c r="V24" s="69"/>
      <c r="W24" s="65"/>
      <c r="X24" s="69"/>
      <c r="Y24" s="193"/>
      <c r="Z24" s="57"/>
      <c r="AA24" s="69"/>
      <c r="AB24" s="65"/>
      <c r="AC24" s="69"/>
      <c r="AD24" s="193"/>
      <c r="AE24" s="57"/>
      <c r="AF24" s="69"/>
      <c r="AG24" s="65"/>
      <c r="AH24" s="69"/>
      <c r="AI24" s="193"/>
      <c r="AJ24" s="66"/>
      <c r="AK24" s="134"/>
      <c r="AL24" s="119"/>
      <c r="AM24" s="134"/>
      <c r="AN24" s="194"/>
      <c r="AO24" s="66"/>
      <c r="AP24" s="134"/>
      <c r="AQ24" s="119"/>
      <c r="AR24" s="134"/>
      <c r="AS24" s="194"/>
      <c r="AT24" s="66"/>
      <c r="AU24" s="134"/>
      <c r="AV24" s="119"/>
      <c r="AW24" s="134"/>
      <c r="AX24" s="194"/>
      <c r="AY24" s="66"/>
      <c r="AZ24" s="134"/>
      <c r="BA24" s="119"/>
      <c r="BB24" s="134"/>
      <c r="BC24" s="194"/>
      <c r="BD24" s="66"/>
      <c r="BE24" s="134"/>
      <c r="BF24" s="119"/>
      <c r="BG24" s="134"/>
      <c r="BH24" s="194"/>
      <c r="BI24" s="66"/>
      <c r="BJ24" s="134"/>
      <c r="BK24" s="119"/>
      <c r="BL24" s="134"/>
      <c r="BM24" s="194"/>
      <c r="BN24" s="66"/>
      <c r="BO24" s="134"/>
      <c r="BP24" s="119"/>
      <c r="BQ24" s="134"/>
      <c r="BR24" s="119"/>
    </row>
    <row r="25">
      <c r="A25" s="192" t="b">
        <v>0</v>
      </c>
      <c r="C25" s="198"/>
      <c r="E25" s="54"/>
      <c r="F25" s="68"/>
      <c r="G25" s="68"/>
      <c r="H25" s="68"/>
      <c r="I25" s="68"/>
      <c r="J25" s="70"/>
      <c r="K25" s="199"/>
      <c r="L25" s="200"/>
      <c r="M25" s="199"/>
      <c r="N25" s="200"/>
      <c r="O25" s="201"/>
      <c r="P25" s="199"/>
      <c r="Q25" s="200"/>
      <c r="R25" s="199"/>
      <c r="S25" s="200"/>
      <c r="T25" s="201"/>
      <c r="U25" s="199"/>
      <c r="V25" s="200"/>
      <c r="W25" s="199"/>
      <c r="X25" s="200"/>
      <c r="Y25" s="201"/>
      <c r="Z25" s="199"/>
      <c r="AA25" s="200"/>
      <c r="AB25" s="199"/>
      <c r="AC25" s="200"/>
      <c r="AD25" s="201"/>
      <c r="AE25" s="199"/>
      <c r="AF25" s="200"/>
      <c r="AG25" s="199"/>
      <c r="AH25" s="200"/>
      <c r="AI25" s="201"/>
      <c r="AJ25" s="202"/>
      <c r="AK25" s="203"/>
      <c r="AL25" s="202"/>
      <c r="AM25" s="203"/>
      <c r="AN25" s="204"/>
      <c r="AO25" s="202"/>
      <c r="AP25" s="203"/>
      <c r="AQ25" s="202"/>
      <c r="AR25" s="203"/>
      <c r="AS25" s="204"/>
      <c r="AT25" s="202"/>
      <c r="AU25" s="203"/>
      <c r="AV25" s="202"/>
      <c r="AW25" s="203"/>
      <c r="AX25" s="204"/>
      <c r="AY25" s="202"/>
      <c r="AZ25" s="203"/>
      <c r="BA25" s="202"/>
      <c r="BB25" s="203"/>
      <c r="BC25" s="204"/>
      <c r="BD25" s="202"/>
      <c r="BE25" s="203"/>
      <c r="BF25" s="202"/>
      <c r="BG25" s="203"/>
      <c r="BH25" s="204"/>
      <c r="BI25" s="202"/>
      <c r="BJ25" s="203"/>
      <c r="BK25" s="202"/>
      <c r="BL25" s="203"/>
      <c r="BM25" s="204"/>
      <c r="BN25" s="202"/>
      <c r="BO25" s="203"/>
      <c r="BP25" s="202"/>
      <c r="BQ25" s="203"/>
      <c r="BR25" s="202"/>
    </row>
  </sheetData>
  <mergeCells count="15">
    <mergeCell ref="AO2:AS2"/>
    <mergeCell ref="AT2:AX2"/>
    <mergeCell ref="AY2:BC2"/>
    <mergeCell ref="BD2:BH2"/>
    <mergeCell ref="BI2:BM2"/>
    <mergeCell ref="BN2:BR2"/>
    <mergeCell ref="A4:B4"/>
    <mergeCell ref="A17:B17"/>
    <mergeCell ref="C2:J2"/>
    <mergeCell ref="K2:O2"/>
    <mergeCell ref="P2:T2"/>
    <mergeCell ref="U2:Y2"/>
    <mergeCell ref="Z2:AD2"/>
    <mergeCell ref="AE2:AI2"/>
    <mergeCell ref="AJ2:AN2"/>
  </mergeCells>
  <conditionalFormatting sqref="A4:BR25">
    <cfRule type="expression" dxfId="4" priority="1">
      <formula>$A4=true</formula>
    </cfRule>
  </conditionalFormatting>
  <dataValidations>
    <dataValidation type="list" allowBlank="1" showErrorMessage="1" sqref="H5:H13 H18:H25">
      <formula1>'🔑 Key'!$F$4:$F$9</formula1>
    </dataValidation>
    <dataValidation type="list" allowBlank="1" showErrorMessage="1" sqref="C5:C13 C18:C25">
      <formula1>'🔑 Key'!$K$4:$K$9</formula1>
    </dataValidation>
    <dataValidation type="list" allowBlank="1" showErrorMessage="1" sqref="G5:G13 G18:G25">
      <formula1>'🔑 Key'!$M$4:$M$11</formula1>
    </dataValidation>
    <dataValidation type="list" allowBlank="1" showErrorMessage="1" sqref="I5:I13 I18:I25">
      <formula1>'🔑 Key'!$D$4:$D$9</formula1>
    </dataValidation>
    <dataValidation type="list" allowBlank="1" showErrorMessage="1" sqref="F5:F13 F18:F25">
      <formula1>'🔑 Key'!$B$4:$B$27</formula1>
    </dataValidation>
    <dataValidation type="list" allowBlank="1" showErrorMessage="1" sqref="J5:J13 J18:J25">
      <formula1>'🔑 Key'!$H$4:$H$9</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B6B9"/>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4.0"/>
    <col customWidth="1" min="2" max="2" width="21.13"/>
    <col customWidth="1" min="3" max="3" width="11.88"/>
    <col customWidth="1" min="4" max="4" width="8.0"/>
    <col customWidth="1" hidden="1" min="5" max="5" width="7.25"/>
    <col customWidth="1" min="6" max="6" width="20.13"/>
    <col customWidth="1" hidden="1" min="7" max="7" width="10.75"/>
    <col customWidth="1" min="8" max="8" width="18.75"/>
    <col customWidth="1" min="9" max="9" width="10.5"/>
    <col customWidth="1" min="10" max="15" width="7.25"/>
    <col customWidth="1" min="16" max="16" width="5.25"/>
    <col customWidth="1" min="17" max="17" width="4.63"/>
    <col customWidth="1" min="18" max="23" width="7.25"/>
    <col customWidth="1" min="24" max="24" width="5.25"/>
    <col customWidth="1" min="25" max="25" width="4.63"/>
    <col customWidth="1" min="26" max="31" width="7.25"/>
    <col customWidth="1" min="32" max="32" width="5.25"/>
    <col customWidth="1" min="33" max="33" width="4.63"/>
    <col customWidth="1" min="34" max="39" width="7.25"/>
    <col customWidth="1" min="40" max="40" width="5.25"/>
    <col customWidth="1" min="41" max="41" width="4.63"/>
    <col customWidth="1" min="42" max="47" width="7.25"/>
    <col customWidth="1" min="48" max="48" width="5.25"/>
    <col customWidth="1" min="49" max="49" width="4.63"/>
    <col customWidth="1" min="50" max="55" width="7.25"/>
    <col customWidth="1" min="56" max="56" width="5.75"/>
    <col customWidth="1" min="57" max="57" width="4.63"/>
    <col customWidth="1" min="58" max="63" width="7.25"/>
    <col customWidth="1" min="64" max="64" width="5.75"/>
    <col customWidth="1" min="65" max="65" width="4.63"/>
    <col customWidth="1" min="66" max="71" width="7.25"/>
    <col customWidth="1" min="72" max="72" width="5.75"/>
    <col customWidth="1" min="73" max="73" width="4.63"/>
    <col customWidth="1" min="74" max="79" width="7.25"/>
    <col customWidth="1" min="80" max="80" width="5.25"/>
    <col customWidth="1" min="81" max="81" width="4.63"/>
    <col customWidth="1" min="82" max="87" width="7.25"/>
    <col customWidth="1" min="88" max="88" width="5.25"/>
    <col customWidth="1" min="89" max="89" width="4.63"/>
    <col customWidth="1" min="90" max="95" width="7.25"/>
    <col customWidth="1" min="96" max="96" width="5.25"/>
    <col customWidth="1" min="97" max="97" width="4.63"/>
    <col customWidth="1" min="98" max="103" width="7.25"/>
    <col customWidth="1" min="104" max="104" width="5.75"/>
    <col customWidth="1" min="105" max="105" width="4.63"/>
    <col customWidth="1" min="106" max="107" width="7.25"/>
  </cols>
  <sheetData>
    <row r="1">
      <c r="A1" s="28"/>
      <c r="B1" s="28"/>
      <c r="C1" s="28"/>
      <c r="D1" s="28"/>
      <c r="E1" s="29"/>
      <c r="F1" s="28"/>
      <c r="G1" s="28"/>
      <c r="H1" s="28"/>
      <c r="I1" s="30"/>
      <c r="J1" s="33" t="s">
        <v>33</v>
      </c>
      <c r="K1" s="28"/>
      <c r="L1" s="28"/>
      <c r="M1" s="31" t="s">
        <v>32</v>
      </c>
      <c r="R1" s="32"/>
      <c r="S1" s="28"/>
      <c r="T1" s="28"/>
      <c r="U1" s="31" t="s">
        <v>32</v>
      </c>
      <c r="Z1" s="32">
        <f>R2+Z2</f>
        <v>0</v>
      </c>
      <c r="AA1" s="28"/>
      <c r="AB1" s="28"/>
      <c r="AC1" s="31" t="s">
        <v>32</v>
      </c>
      <c r="AH1" s="32">
        <f>Z1+AH2</f>
        <v>0</v>
      </c>
      <c r="AI1" s="28"/>
      <c r="AJ1" s="28"/>
      <c r="AK1" s="31" t="s">
        <v>32</v>
      </c>
      <c r="AP1" s="32">
        <f>AH1+AP2</f>
        <v>0</v>
      </c>
      <c r="AQ1" s="28"/>
      <c r="AR1" s="28"/>
      <c r="AS1" s="31" t="s">
        <v>32</v>
      </c>
      <c r="AX1" s="32">
        <f>AP1+AX2</f>
        <v>0</v>
      </c>
      <c r="AY1" s="28"/>
      <c r="AZ1" s="28"/>
      <c r="BA1" s="31" t="s">
        <v>32</v>
      </c>
      <c r="BF1" s="32">
        <f>AX1+BF2</f>
        <v>0</v>
      </c>
      <c r="BG1" s="28"/>
      <c r="BH1" s="28"/>
      <c r="BI1" s="31" t="s">
        <v>32</v>
      </c>
      <c r="BN1" s="32">
        <f>BF1+BN2</f>
        <v>0</v>
      </c>
      <c r="BO1" s="28"/>
      <c r="BP1" s="28"/>
      <c r="BQ1" s="31" t="s">
        <v>32</v>
      </c>
      <c r="BV1" s="32">
        <f>BN1+BV2</f>
        <v>0</v>
      </c>
      <c r="BW1" s="28"/>
      <c r="BX1" s="28"/>
      <c r="BY1" s="31" t="s">
        <v>32</v>
      </c>
      <c r="CD1" s="32">
        <f>BV1+CD2</f>
        <v>0</v>
      </c>
      <c r="CE1" s="28"/>
      <c r="CF1" s="28"/>
      <c r="CG1" s="31" t="s">
        <v>32</v>
      </c>
      <c r="CL1" s="32">
        <f>CD1+CL2</f>
        <v>0</v>
      </c>
      <c r="CM1" s="28"/>
      <c r="CN1" s="28"/>
      <c r="CO1" s="31" t="s">
        <v>32</v>
      </c>
      <c r="CT1" s="32">
        <f>CL1+CT2</f>
        <v>0</v>
      </c>
      <c r="CU1" s="28"/>
      <c r="CV1" s="28"/>
      <c r="CW1" s="31" t="s">
        <v>32</v>
      </c>
      <c r="DB1" s="32">
        <f>CT1+DB2</f>
        <v>0</v>
      </c>
      <c r="DC1" s="34"/>
    </row>
    <row r="2">
      <c r="A2" s="102"/>
      <c r="B2" s="35"/>
      <c r="C2" s="35" t="s">
        <v>34</v>
      </c>
      <c r="I2" s="36"/>
      <c r="K2" s="37">
        <v>45658.0</v>
      </c>
      <c r="R2" s="38">
        <f>sum(R5:R26)</f>
        <v>0</v>
      </c>
      <c r="S2" s="37">
        <v>45689.0</v>
      </c>
      <c r="Z2" s="38">
        <f>sum(Z5:Z26)</f>
        <v>0</v>
      </c>
      <c r="AA2" s="37">
        <v>45717.0</v>
      </c>
      <c r="AH2" s="38">
        <f>sum(AH5:AH26)</f>
        <v>0</v>
      </c>
      <c r="AI2" s="37">
        <v>45748.0</v>
      </c>
      <c r="AP2" s="39">
        <f>sum(AP5:AP26)</f>
        <v>0</v>
      </c>
      <c r="AQ2" s="37">
        <v>45778.0</v>
      </c>
      <c r="AX2" s="39">
        <f>sum(AX5:AX26)</f>
        <v>0</v>
      </c>
      <c r="AY2" s="37">
        <v>45809.0</v>
      </c>
      <c r="BF2" s="39">
        <f>sum(BF5:BF26)</f>
        <v>0</v>
      </c>
      <c r="BG2" s="37">
        <v>45839.0</v>
      </c>
      <c r="BN2" s="39">
        <f>sum(BN5:BN26)</f>
        <v>0</v>
      </c>
      <c r="BO2" s="37">
        <v>45870.0</v>
      </c>
      <c r="BV2" s="39">
        <f>sum(BV5:BV26)</f>
        <v>0</v>
      </c>
      <c r="BW2" s="37">
        <v>45901.0</v>
      </c>
      <c r="CD2" s="39">
        <f>sum(CD5:CD26)</f>
        <v>0</v>
      </c>
      <c r="CE2" s="37">
        <v>45931.0</v>
      </c>
      <c r="CL2" s="39">
        <f>sum(CL5:CL26)</f>
        <v>0</v>
      </c>
      <c r="CM2" s="37">
        <v>45962.0</v>
      </c>
      <c r="CT2" s="39">
        <f>sum(CT5:CT26)</f>
        <v>0</v>
      </c>
      <c r="CU2" s="37">
        <v>45992.0</v>
      </c>
      <c r="DB2" s="39">
        <f>sum(DB5:DB26)</f>
        <v>0</v>
      </c>
      <c r="DC2" s="40"/>
    </row>
    <row r="3" ht="25.5" customHeight="1">
      <c r="A3" s="102" t="s">
        <v>35</v>
      </c>
      <c r="B3" s="35" t="s">
        <v>36</v>
      </c>
      <c r="C3" s="35" t="s">
        <v>37</v>
      </c>
      <c r="D3" s="35" t="s">
        <v>38</v>
      </c>
      <c r="E3" s="35" t="s">
        <v>39</v>
      </c>
      <c r="F3" s="35" t="s">
        <v>40</v>
      </c>
      <c r="G3" s="35" t="s">
        <v>41</v>
      </c>
      <c r="H3" s="35" t="s">
        <v>42</v>
      </c>
      <c r="I3" s="41" t="s">
        <v>43</v>
      </c>
      <c r="K3" s="42" t="s">
        <v>44</v>
      </c>
      <c r="L3" s="43" t="s">
        <v>45</v>
      </c>
      <c r="M3" s="42" t="s">
        <v>46</v>
      </c>
      <c r="N3" s="43" t="s">
        <v>47</v>
      </c>
      <c r="O3" s="42" t="s">
        <v>48</v>
      </c>
      <c r="P3" s="43" t="s">
        <v>49</v>
      </c>
      <c r="Q3" s="43" t="s">
        <v>50</v>
      </c>
      <c r="R3" s="44" t="s">
        <v>51</v>
      </c>
      <c r="S3" s="42" t="s">
        <v>44</v>
      </c>
      <c r="T3" s="43" t="s">
        <v>45</v>
      </c>
      <c r="U3" s="42" t="s">
        <v>46</v>
      </c>
      <c r="V3" s="43" t="s">
        <v>47</v>
      </c>
      <c r="W3" s="42" t="s">
        <v>48</v>
      </c>
      <c r="X3" s="43" t="s">
        <v>49</v>
      </c>
      <c r="Y3" s="43" t="s">
        <v>50</v>
      </c>
      <c r="Z3" s="44" t="s">
        <v>51</v>
      </c>
      <c r="AA3" s="42" t="s">
        <v>44</v>
      </c>
      <c r="AB3" s="43" t="s">
        <v>45</v>
      </c>
      <c r="AC3" s="42" t="s">
        <v>46</v>
      </c>
      <c r="AD3" s="43" t="s">
        <v>47</v>
      </c>
      <c r="AE3" s="42" t="s">
        <v>48</v>
      </c>
      <c r="AF3" s="43" t="s">
        <v>49</v>
      </c>
      <c r="AG3" s="43" t="s">
        <v>50</v>
      </c>
      <c r="AH3" s="44" t="s">
        <v>51</v>
      </c>
      <c r="AI3" s="42" t="s">
        <v>44</v>
      </c>
      <c r="AJ3" s="43" t="s">
        <v>45</v>
      </c>
      <c r="AK3" s="42" t="s">
        <v>46</v>
      </c>
      <c r="AL3" s="43" t="s">
        <v>47</v>
      </c>
      <c r="AM3" s="42" t="s">
        <v>48</v>
      </c>
      <c r="AN3" s="43" t="s">
        <v>49</v>
      </c>
      <c r="AO3" s="43" t="s">
        <v>50</v>
      </c>
      <c r="AP3" s="44" t="s">
        <v>51</v>
      </c>
      <c r="AQ3" s="42" t="s">
        <v>44</v>
      </c>
      <c r="AR3" s="43" t="s">
        <v>45</v>
      </c>
      <c r="AS3" s="42" t="s">
        <v>46</v>
      </c>
      <c r="AT3" s="43" t="s">
        <v>47</v>
      </c>
      <c r="AU3" s="42" t="s">
        <v>48</v>
      </c>
      <c r="AV3" s="43" t="s">
        <v>49</v>
      </c>
      <c r="AW3" s="43" t="s">
        <v>50</v>
      </c>
      <c r="AX3" s="44" t="s">
        <v>51</v>
      </c>
      <c r="AY3" s="42" t="s">
        <v>44</v>
      </c>
      <c r="AZ3" s="43" t="s">
        <v>45</v>
      </c>
      <c r="BA3" s="42" t="s">
        <v>46</v>
      </c>
      <c r="BB3" s="43" t="s">
        <v>47</v>
      </c>
      <c r="BC3" s="42" t="s">
        <v>48</v>
      </c>
      <c r="BD3" s="43" t="s">
        <v>49</v>
      </c>
      <c r="BE3" s="43" t="s">
        <v>50</v>
      </c>
      <c r="BF3" s="44" t="s">
        <v>51</v>
      </c>
      <c r="BG3" s="42" t="s">
        <v>44</v>
      </c>
      <c r="BH3" s="43" t="s">
        <v>45</v>
      </c>
      <c r="BI3" s="42" t="s">
        <v>46</v>
      </c>
      <c r="BJ3" s="43" t="s">
        <v>47</v>
      </c>
      <c r="BK3" s="42" t="s">
        <v>48</v>
      </c>
      <c r="BL3" s="43" t="s">
        <v>49</v>
      </c>
      <c r="BM3" s="43" t="s">
        <v>50</v>
      </c>
      <c r="BN3" s="44" t="s">
        <v>51</v>
      </c>
      <c r="BO3" s="42" t="s">
        <v>44</v>
      </c>
      <c r="BP3" s="43" t="s">
        <v>45</v>
      </c>
      <c r="BQ3" s="42" t="s">
        <v>46</v>
      </c>
      <c r="BR3" s="43" t="s">
        <v>47</v>
      </c>
      <c r="BS3" s="42" t="s">
        <v>48</v>
      </c>
      <c r="BT3" s="43" t="s">
        <v>49</v>
      </c>
      <c r="BU3" s="43" t="s">
        <v>50</v>
      </c>
      <c r="BV3" s="44" t="s">
        <v>51</v>
      </c>
      <c r="BW3" s="42" t="s">
        <v>44</v>
      </c>
      <c r="BX3" s="43" t="s">
        <v>45</v>
      </c>
      <c r="BY3" s="42" t="s">
        <v>46</v>
      </c>
      <c r="BZ3" s="43" t="s">
        <v>47</v>
      </c>
      <c r="CA3" s="42" t="s">
        <v>48</v>
      </c>
      <c r="CB3" s="43" t="s">
        <v>49</v>
      </c>
      <c r="CC3" s="43" t="s">
        <v>50</v>
      </c>
      <c r="CD3" s="44" t="s">
        <v>51</v>
      </c>
      <c r="CE3" s="42" t="s">
        <v>44</v>
      </c>
      <c r="CF3" s="43" t="s">
        <v>45</v>
      </c>
      <c r="CG3" s="42" t="s">
        <v>46</v>
      </c>
      <c r="CH3" s="43" t="s">
        <v>47</v>
      </c>
      <c r="CI3" s="42" t="s">
        <v>48</v>
      </c>
      <c r="CJ3" s="43" t="s">
        <v>49</v>
      </c>
      <c r="CK3" s="43" t="s">
        <v>50</v>
      </c>
      <c r="CL3" s="44" t="s">
        <v>51</v>
      </c>
      <c r="CM3" s="42" t="s">
        <v>44</v>
      </c>
      <c r="CN3" s="43" t="s">
        <v>45</v>
      </c>
      <c r="CO3" s="42" t="s">
        <v>46</v>
      </c>
      <c r="CP3" s="43" t="s">
        <v>47</v>
      </c>
      <c r="CQ3" s="42" t="s">
        <v>48</v>
      </c>
      <c r="CR3" s="43" t="s">
        <v>49</v>
      </c>
      <c r="CS3" s="43" t="s">
        <v>50</v>
      </c>
      <c r="CT3" s="44" t="s">
        <v>51</v>
      </c>
      <c r="CU3" s="42" t="s">
        <v>44</v>
      </c>
      <c r="CV3" s="43" t="s">
        <v>45</v>
      </c>
      <c r="CW3" s="42" t="s">
        <v>46</v>
      </c>
      <c r="CX3" s="43" t="s">
        <v>47</v>
      </c>
      <c r="CY3" s="42" t="s">
        <v>48</v>
      </c>
      <c r="CZ3" s="43" t="s">
        <v>49</v>
      </c>
      <c r="DA3" s="43" t="s">
        <v>50</v>
      </c>
      <c r="DB3" s="44" t="s">
        <v>51</v>
      </c>
      <c r="DC3" s="40"/>
    </row>
    <row r="4">
      <c r="A4" s="45" t="s">
        <v>177</v>
      </c>
      <c r="B4" s="46"/>
      <c r="C4" s="45"/>
      <c r="D4" s="205"/>
      <c r="E4" s="206"/>
      <c r="F4" s="205"/>
      <c r="G4" s="205"/>
      <c r="H4" s="205"/>
      <c r="I4" s="205"/>
      <c r="J4" s="206"/>
      <c r="K4" s="206"/>
      <c r="L4" s="206"/>
      <c r="M4" s="206"/>
      <c r="N4" s="206"/>
      <c r="O4" s="206"/>
      <c r="P4" s="206"/>
      <c r="Q4" s="206"/>
      <c r="R4" s="207"/>
      <c r="S4" s="206"/>
      <c r="T4" s="206"/>
      <c r="U4" s="206"/>
      <c r="V4" s="206"/>
      <c r="W4" s="206"/>
      <c r="X4" s="206"/>
      <c r="Y4" s="206"/>
      <c r="Z4" s="207"/>
      <c r="AA4" s="206"/>
      <c r="AB4" s="206"/>
      <c r="AC4" s="206"/>
      <c r="AD4" s="206"/>
      <c r="AE4" s="206"/>
      <c r="AF4" s="206"/>
      <c r="AG4" s="206"/>
      <c r="AH4" s="207"/>
      <c r="AI4" s="206"/>
      <c r="AJ4" s="206"/>
      <c r="AK4" s="206"/>
      <c r="AL4" s="206"/>
      <c r="AM4" s="206"/>
      <c r="AN4" s="206"/>
      <c r="AO4" s="206"/>
      <c r="AP4" s="207"/>
      <c r="AQ4" s="206"/>
      <c r="AR4" s="206"/>
      <c r="AS4" s="206"/>
      <c r="AT4" s="206"/>
      <c r="AU4" s="206"/>
      <c r="AV4" s="206"/>
      <c r="AW4" s="206"/>
      <c r="AX4" s="208"/>
      <c r="AY4" s="206"/>
      <c r="AZ4" s="206"/>
      <c r="BA4" s="206"/>
      <c r="BB4" s="206"/>
      <c r="BC4" s="206"/>
      <c r="BD4" s="206"/>
      <c r="BE4" s="206"/>
      <c r="BF4" s="208"/>
      <c r="BG4" s="206"/>
      <c r="BH4" s="206"/>
      <c r="BI4" s="206"/>
      <c r="BJ4" s="206"/>
      <c r="BK4" s="206"/>
      <c r="BL4" s="206"/>
      <c r="BM4" s="206"/>
      <c r="BN4" s="208"/>
      <c r="BO4" s="206"/>
      <c r="BP4" s="206"/>
      <c r="BQ4" s="206"/>
      <c r="BR4" s="206"/>
      <c r="BS4" s="206"/>
      <c r="BT4" s="206"/>
      <c r="BU4" s="206"/>
      <c r="BV4" s="208"/>
      <c r="BW4" s="206"/>
      <c r="BX4" s="206"/>
      <c r="BY4" s="206"/>
      <c r="BZ4" s="206"/>
      <c r="CA4" s="206"/>
      <c r="CB4" s="206"/>
      <c r="CC4" s="206"/>
      <c r="CD4" s="208"/>
      <c r="CE4" s="206"/>
      <c r="CF4" s="206"/>
      <c r="CG4" s="206"/>
      <c r="CH4" s="206"/>
      <c r="CI4" s="206"/>
      <c r="CJ4" s="206"/>
      <c r="CK4" s="206"/>
      <c r="CL4" s="208"/>
      <c r="CM4" s="206"/>
      <c r="CN4" s="206"/>
      <c r="CO4" s="206"/>
      <c r="CP4" s="206"/>
      <c r="CQ4" s="206"/>
      <c r="CR4" s="206"/>
      <c r="CS4" s="206"/>
      <c r="CT4" s="208"/>
      <c r="CU4" s="206"/>
      <c r="CV4" s="206"/>
      <c r="CW4" s="206"/>
      <c r="CX4" s="206"/>
      <c r="CY4" s="206"/>
      <c r="CZ4" s="206"/>
      <c r="DA4" s="206"/>
      <c r="DB4" s="208"/>
      <c r="DC4" s="209"/>
    </row>
    <row r="5">
      <c r="A5" s="112"/>
      <c r="C5" s="53"/>
      <c r="E5" s="54"/>
      <c r="F5" s="21" t="s">
        <v>178</v>
      </c>
      <c r="G5" s="21" t="s">
        <v>57</v>
      </c>
      <c r="H5" s="68"/>
      <c r="I5" s="55"/>
      <c r="J5" s="61"/>
      <c r="K5" s="56"/>
      <c r="L5" s="57"/>
      <c r="M5" s="56"/>
      <c r="N5" s="57"/>
      <c r="O5" s="56"/>
      <c r="P5" s="57"/>
      <c r="Q5" s="59" t="str">
        <f t="shared" ref="Q5:Q26" si="1">IF(K5="", "", IF(K5&lt;1220, K5*0.05, 1220*0.05))</f>
        <v/>
      </c>
      <c r="R5" s="39" t="str">
        <f t="shared" ref="R5:R26" si="2">if(M5="","",M5+O5-sum(K5,P5,Q5))</f>
        <v/>
      </c>
      <c r="S5" s="56"/>
      <c r="T5" s="57"/>
      <c r="U5" s="56"/>
      <c r="V5" s="57"/>
      <c r="W5" s="56"/>
      <c r="X5" s="57"/>
      <c r="Y5" s="59" t="str">
        <f t="shared" ref="Y5:Y26" si="3">IF(S5="", "", IF(S5&lt;1220, S5*0.05, 1220*0.05))</f>
        <v/>
      </c>
      <c r="Z5" s="39" t="str">
        <f t="shared" ref="Z5:Z26" si="4">if(U5="","",U5+W5-sum(S5,X5,Y5))</f>
        <v/>
      </c>
      <c r="AA5" s="56"/>
      <c r="AB5" s="57"/>
      <c r="AC5" s="56"/>
      <c r="AD5" s="57"/>
      <c r="AE5" s="56"/>
      <c r="AF5" s="57"/>
      <c r="AG5" s="59" t="str">
        <f t="shared" ref="AG5:AG26" si="5">IF(AA5="", "", IF(AA5&lt;1220, AA5*0.05, 1220*0.05))</f>
        <v/>
      </c>
      <c r="AH5" s="39" t="str">
        <f t="shared" ref="AH5:AH26" si="6">if(AC5="","",AC5+AE5-sum(AA5,AF5,AG5))</f>
        <v/>
      </c>
      <c r="AI5" s="56"/>
      <c r="AJ5" s="57"/>
      <c r="AK5" s="56"/>
      <c r="AL5" s="57"/>
      <c r="AM5" s="56"/>
      <c r="AN5" s="57"/>
      <c r="AO5" s="59" t="str">
        <f t="shared" ref="AO5:AO26" si="7">IF(AI5="", "", IF(AI5&lt;1220, AI5*0.05, 1220*0.05))</f>
        <v/>
      </c>
      <c r="AP5" s="39" t="str">
        <f t="shared" ref="AP5:AP26" si="8">if(AK5="","",AK5+AM5-sum(AI5,AN5,AO5))</f>
        <v/>
      </c>
      <c r="AQ5" s="56"/>
      <c r="AR5" s="57"/>
      <c r="AS5" s="56"/>
      <c r="AT5" s="57"/>
      <c r="AU5" s="56"/>
      <c r="AV5" s="57"/>
      <c r="AW5" s="59" t="str">
        <f t="shared" ref="AW5:AW26" si="9">IF(AQ5="", "", IF(AQ5&lt;1220, AQ5*0.05, 1220*0.05))</f>
        <v/>
      </c>
      <c r="AX5" s="39" t="str">
        <f t="shared" ref="AX5:AX26" si="10">if(AS5="","",AS5+AU5-sum(AQ5,AV5,AW5))</f>
        <v/>
      </c>
      <c r="AY5" s="56"/>
      <c r="AZ5" s="57"/>
      <c r="BA5" s="56"/>
      <c r="BB5" s="57"/>
      <c r="BC5" s="56"/>
      <c r="BD5" s="65"/>
      <c r="BE5" s="59" t="str">
        <f t="shared" ref="BE5:BE26" si="11">IF(AY5="", "", IF(AY5&lt;1220, AY5*0.05, 1220*0.05))</f>
        <v/>
      </c>
      <c r="BF5" s="39" t="str">
        <f t="shared" ref="BF5:BF26" si="12">if(BA5="","",BA5+BC5-sum(AY5,BD5,BE5))</f>
        <v/>
      </c>
      <c r="BG5" s="116"/>
      <c r="BH5" s="66"/>
      <c r="BI5" s="116"/>
      <c r="BJ5" s="66"/>
      <c r="BK5" s="116"/>
      <c r="BL5" s="117"/>
      <c r="BM5" s="59" t="str">
        <f>IF(BG5="", "", IF(BG5&lt;1242, BG5*0.05, 1242*0.05))</f>
        <v/>
      </c>
      <c r="BN5" s="39" t="str">
        <f t="shared" ref="BN5:BN26" si="13">if(BI5="","",BI5+BK5-sum(BG5,BL5,BM5))</f>
        <v/>
      </c>
      <c r="BO5" s="116"/>
      <c r="BP5" s="66"/>
      <c r="BQ5" s="116"/>
      <c r="BR5" s="66"/>
      <c r="BS5" s="116"/>
      <c r="BT5" s="117"/>
      <c r="BU5" s="63" t="str">
        <f t="shared" ref="BU5:BU26" si="14">IF(BO5="", "", IF(BO5&lt;1240, BO5*0.05, 1240*0.05))</f>
        <v/>
      </c>
      <c r="BV5" s="39" t="str">
        <f t="shared" ref="BV5:BV26" si="15">if(BQ5="","",BQ5+BS5-sum(BO5,BT5,BU5))</f>
        <v/>
      </c>
      <c r="BW5" s="116"/>
      <c r="BX5" s="66"/>
      <c r="BY5" s="116"/>
      <c r="BZ5" s="66"/>
      <c r="CA5" s="116"/>
      <c r="CB5" s="117"/>
      <c r="CC5" s="63" t="str">
        <f t="shared" ref="CC5:CC26" si="16">IF(BW5="", "", IF(BW5&lt;1240, BW5*0.05, 1240*0.05))</f>
        <v/>
      </c>
      <c r="CD5" s="39" t="str">
        <f t="shared" ref="CD5:CD26" si="17">if(BY5="","",BY5+CA5-sum(BW5,CB5,CC5))</f>
        <v/>
      </c>
      <c r="CE5" s="116"/>
      <c r="CF5" s="66"/>
      <c r="CG5" s="116"/>
      <c r="CH5" s="66"/>
      <c r="CI5" s="116"/>
      <c r="CJ5" s="117"/>
      <c r="CK5" s="63" t="str">
        <f t="shared" ref="CK5:CK26" si="18">IF(CE5="", "", IF(CE5&lt;1240, CE5*0.05, 1240*0.05))</f>
        <v/>
      </c>
      <c r="CL5" s="39" t="str">
        <f t="shared" ref="CL5:CL26" si="19">if(CG5="","",CG5+CI5-sum(CE5,CJ5,CK5))</f>
        <v/>
      </c>
      <c r="CM5" s="116"/>
      <c r="CN5" s="66"/>
      <c r="CO5" s="116"/>
      <c r="CP5" s="66"/>
      <c r="CQ5" s="116"/>
      <c r="CR5" s="117"/>
      <c r="CS5" s="63" t="str">
        <f t="shared" ref="CS5:CS26" si="20">IF(CM5="", "", IF(CM5&lt;1240, CM5*0.05, 1240*0.05))</f>
        <v/>
      </c>
      <c r="CT5" s="39" t="str">
        <f t="shared" ref="CT5:CT26" si="21">if(CO5="","",CO5+CQ5-sum(CM5,CR5,CS5))</f>
        <v/>
      </c>
      <c r="CU5" s="116"/>
      <c r="CV5" s="66"/>
      <c r="CW5" s="116"/>
      <c r="CX5" s="66"/>
      <c r="CY5" s="116"/>
      <c r="CZ5" s="117"/>
      <c r="DA5" s="63" t="str">
        <f t="shared" ref="DA5:DA26" si="22">IF(CU5="", "", IF(CU5&lt;1240, CU5*0.05, 1240*0.05))</f>
        <v/>
      </c>
      <c r="DB5" s="39" t="str">
        <f t="shared" ref="DB5:DB26" si="23">if(CW5="","",CW5+CY5-sum(CU5,CZ5,DA5))</f>
        <v/>
      </c>
      <c r="DC5" s="60"/>
    </row>
    <row r="6">
      <c r="A6" s="112"/>
      <c r="C6" s="53"/>
      <c r="E6" s="54"/>
      <c r="F6" s="21" t="s">
        <v>178</v>
      </c>
      <c r="G6" s="21" t="s">
        <v>62</v>
      </c>
      <c r="H6" s="68"/>
      <c r="I6" s="55"/>
      <c r="J6" s="64"/>
      <c r="K6" s="56"/>
      <c r="L6" s="57"/>
      <c r="M6" s="56"/>
      <c r="N6" s="57"/>
      <c r="O6" s="56"/>
      <c r="P6" s="65"/>
      <c r="Q6" s="59" t="str">
        <f t="shared" si="1"/>
        <v/>
      </c>
      <c r="R6" s="39" t="str">
        <f t="shared" si="2"/>
        <v/>
      </c>
      <c r="S6" s="56"/>
      <c r="T6" s="57"/>
      <c r="U6" s="56"/>
      <c r="V6" s="57"/>
      <c r="W6" s="56"/>
      <c r="X6" s="65"/>
      <c r="Y6" s="59" t="str">
        <f t="shared" si="3"/>
        <v/>
      </c>
      <c r="Z6" s="39" t="str">
        <f t="shared" si="4"/>
        <v/>
      </c>
      <c r="AA6" s="56"/>
      <c r="AB6" s="57"/>
      <c r="AC6" s="56"/>
      <c r="AD6" s="57"/>
      <c r="AE6" s="56"/>
      <c r="AF6" s="65"/>
      <c r="AG6" s="59" t="str">
        <f t="shared" si="5"/>
        <v/>
      </c>
      <c r="AH6" s="39" t="str">
        <f t="shared" si="6"/>
        <v/>
      </c>
      <c r="AI6" s="56"/>
      <c r="AJ6" s="57"/>
      <c r="AK6" s="56"/>
      <c r="AL6" s="57"/>
      <c r="AM6" s="56"/>
      <c r="AN6" s="65"/>
      <c r="AO6" s="59" t="str">
        <f t="shared" si="7"/>
        <v/>
      </c>
      <c r="AP6" s="39" t="str">
        <f t="shared" si="8"/>
        <v/>
      </c>
      <c r="AQ6" s="56"/>
      <c r="AR6" s="57"/>
      <c r="AS6" s="56"/>
      <c r="AT6" s="57"/>
      <c r="AU6" s="56"/>
      <c r="AV6" s="65"/>
      <c r="AW6" s="59" t="str">
        <f t="shared" si="9"/>
        <v/>
      </c>
      <c r="AX6" s="39" t="str">
        <f t="shared" si="10"/>
        <v/>
      </c>
      <c r="AY6" s="56"/>
      <c r="AZ6" s="57"/>
      <c r="BA6" s="56"/>
      <c r="BB6" s="57"/>
      <c r="BC6" s="56"/>
      <c r="BD6" s="65"/>
      <c r="BE6" s="59" t="str">
        <f t="shared" si="11"/>
        <v/>
      </c>
      <c r="BF6" s="39" t="str">
        <f t="shared" si="12"/>
        <v/>
      </c>
      <c r="BG6" s="116"/>
      <c r="BH6" s="66"/>
      <c r="BI6" s="116"/>
      <c r="BJ6" s="66"/>
      <c r="BK6" s="116"/>
      <c r="BL6" s="119"/>
      <c r="BM6" s="59" t="str">
        <f t="shared" ref="BM6:BM26" si="24">IF(BG6="", "", IF(BG6&lt;1240, BG6*0.05, 1240*0.05))</f>
        <v/>
      </c>
      <c r="BN6" s="39" t="str">
        <f t="shared" si="13"/>
        <v/>
      </c>
      <c r="BO6" s="116"/>
      <c r="BP6" s="66"/>
      <c r="BQ6" s="116"/>
      <c r="BR6" s="66"/>
      <c r="BS6" s="116"/>
      <c r="BT6" s="119"/>
      <c r="BU6" s="63" t="str">
        <f t="shared" si="14"/>
        <v/>
      </c>
      <c r="BV6" s="39" t="str">
        <f t="shared" si="15"/>
        <v/>
      </c>
      <c r="BW6" s="116"/>
      <c r="BX6" s="66"/>
      <c r="BY6" s="116"/>
      <c r="BZ6" s="66"/>
      <c r="CA6" s="116"/>
      <c r="CB6" s="119"/>
      <c r="CC6" s="63" t="str">
        <f t="shared" si="16"/>
        <v/>
      </c>
      <c r="CD6" s="39" t="str">
        <f t="shared" si="17"/>
        <v/>
      </c>
      <c r="CE6" s="116"/>
      <c r="CF6" s="66"/>
      <c r="CG6" s="116"/>
      <c r="CH6" s="66"/>
      <c r="CI6" s="116"/>
      <c r="CJ6" s="119"/>
      <c r="CK6" s="63" t="str">
        <f t="shared" si="18"/>
        <v/>
      </c>
      <c r="CL6" s="39" t="str">
        <f t="shared" si="19"/>
        <v/>
      </c>
      <c r="CM6" s="116"/>
      <c r="CN6" s="66"/>
      <c r="CO6" s="116"/>
      <c r="CP6" s="66"/>
      <c r="CQ6" s="116"/>
      <c r="CR6" s="119"/>
      <c r="CS6" s="63" t="str">
        <f t="shared" si="20"/>
        <v/>
      </c>
      <c r="CT6" s="39" t="str">
        <f t="shared" si="21"/>
        <v/>
      </c>
      <c r="CU6" s="116"/>
      <c r="CV6" s="66"/>
      <c r="CW6" s="116"/>
      <c r="CX6" s="66"/>
      <c r="CY6" s="116"/>
      <c r="CZ6" s="119"/>
      <c r="DA6" s="63" t="str">
        <f t="shared" si="22"/>
        <v/>
      </c>
      <c r="DB6" s="39" t="str">
        <f t="shared" si="23"/>
        <v/>
      </c>
      <c r="DC6" s="60"/>
    </row>
    <row r="7">
      <c r="A7" s="112"/>
      <c r="C7" s="53"/>
      <c r="E7" s="54"/>
      <c r="F7" s="21" t="s">
        <v>178</v>
      </c>
      <c r="G7" s="21" t="s">
        <v>57</v>
      </c>
      <c r="H7" s="68"/>
      <c r="I7" s="55"/>
      <c r="J7" s="64"/>
      <c r="K7" s="56"/>
      <c r="L7" s="57"/>
      <c r="M7" s="56"/>
      <c r="N7" s="57"/>
      <c r="O7" s="56"/>
      <c r="P7" s="57"/>
      <c r="Q7" s="59" t="str">
        <f t="shared" si="1"/>
        <v/>
      </c>
      <c r="R7" s="39" t="str">
        <f t="shared" si="2"/>
        <v/>
      </c>
      <c r="S7" s="56"/>
      <c r="T7" s="57"/>
      <c r="U7" s="56"/>
      <c r="V7" s="57"/>
      <c r="W7" s="56"/>
      <c r="X7" s="57"/>
      <c r="Y7" s="59" t="str">
        <f t="shared" si="3"/>
        <v/>
      </c>
      <c r="Z7" s="39" t="str">
        <f t="shared" si="4"/>
        <v/>
      </c>
      <c r="AA7" s="56"/>
      <c r="AB7" s="57"/>
      <c r="AC7" s="56"/>
      <c r="AD7" s="57"/>
      <c r="AE7" s="56"/>
      <c r="AF7" s="57"/>
      <c r="AG7" s="59" t="str">
        <f t="shared" si="5"/>
        <v/>
      </c>
      <c r="AH7" s="39" t="str">
        <f t="shared" si="6"/>
        <v/>
      </c>
      <c r="AI7" s="56"/>
      <c r="AJ7" s="57"/>
      <c r="AK7" s="56"/>
      <c r="AL7" s="57"/>
      <c r="AM7" s="56"/>
      <c r="AN7" s="57"/>
      <c r="AO7" s="59" t="str">
        <f t="shared" si="7"/>
        <v/>
      </c>
      <c r="AP7" s="39" t="str">
        <f t="shared" si="8"/>
        <v/>
      </c>
      <c r="AQ7" s="56"/>
      <c r="AR7" s="57"/>
      <c r="AS7" s="56"/>
      <c r="AT7" s="57"/>
      <c r="AU7" s="56"/>
      <c r="AV7" s="57"/>
      <c r="AW7" s="59" t="str">
        <f t="shared" si="9"/>
        <v/>
      </c>
      <c r="AX7" s="39" t="str">
        <f t="shared" si="10"/>
        <v/>
      </c>
      <c r="AY7" s="56"/>
      <c r="AZ7" s="57"/>
      <c r="BA7" s="56"/>
      <c r="BB7" s="57"/>
      <c r="BC7" s="56"/>
      <c r="BD7" s="57"/>
      <c r="BE7" s="59" t="str">
        <f t="shared" si="11"/>
        <v/>
      </c>
      <c r="BF7" s="39" t="str">
        <f t="shared" si="12"/>
        <v/>
      </c>
      <c r="BG7" s="116"/>
      <c r="BH7" s="66"/>
      <c r="BI7" s="116"/>
      <c r="BJ7" s="66"/>
      <c r="BK7" s="116"/>
      <c r="BL7" s="119"/>
      <c r="BM7" s="59" t="str">
        <f t="shared" si="24"/>
        <v/>
      </c>
      <c r="BN7" s="39" t="str">
        <f t="shared" si="13"/>
        <v/>
      </c>
      <c r="BO7" s="116"/>
      <c r="BP7" s="66"/>
      <c r="BQ7" s="116"/>
      <c r="BR7" s="66"/>
      <c r="BS7" s="116"/>
      <c r="BT7" s="119"/>
      <c r="BU7" s="63" t="str">
        <f t="shared" si="14"/>
        <v/>
      </c>
      <c r="BV7" s="39" t="str">
        <f t="shared" si="15"/>
        <v/>
      </c>
      <c r="BW7" s="116"/>
      <c r="BX7" s="66"/>
      <c r="BY7" s="116"/>
      <c r="BZ7" s="66"/>
      <c r="CA7" s="116"/>
      <c r="CB7" s="119"/>
      <c r="CC7" s="63" t="str">
        <f t="shared" si="16"/>
        <v/>
      </c>
      <c r="CD7" s="39" t="str">
        <f t="shared" si="17"/>
        <v/>
      </c>
      <c r="CE7" s="116"/>
      <c r="CF7" s="66"/>
      <c r="CG7" s="116"/>
      <c r="CH7" s="66"/>
      <c r="CI7" s="116"/>
      <c r="CJ7" s="119"/>
      <c r="CK7" s="63" t="str">
        <f t="shared" si="18"/>
        <v/>
      </c>
      <c r="CL7" s="39" t="str">
        <f t="shared" si="19"/>
        <v/>
      </c>
      <c r="CM7" s="116"/>
      <c r="CN7" s="66"/>
      <c r="CO7" s="116"/>
      <c r="CP7" s="66"/>
      <c r="CQ7" s="116"/>
      <c r="CR7" s="119"/>
      <c r="CS7" s="63" t="str">
        <f t="shared" si="20"/>
        <v/>
      </c>
      <c r="CT7" s="39" t="str">
        <f t="shared" si="21"/>
        <v/>
      </c>
      <c r="CU7" s="116"/>
      <c r="CV7" s="66"/>
      <c r="CW7" s="116"/>
      <c r="CX7" s="66"/>
      <c r="CY7" s="116"/>
      <c r="CZ7" s="119"/>
      <c r="DA7" s="63" t="str">
        <f t="shared" si="22"/>
        <v/>
      </c>
      <c r="DB7" s="39" t="str">
        <f t="shared" si="23"/>
        <v/>
      </c>
      <c r="DC7" s="60"/>
    </row>
    <row r="8">
      <c r="A8" s="112"/>
      <c r="C8" s="53"/>
      <c r="E8" s="54"/>
      <c r="F8" s="21" t="s">
        <v>178</v>
      </c>
      <c r="G8" s="21" t="s">
        <v>62</v>
      </c>
      <c r="H8" s="68"/>
      <c r="I8" s="55"/>
      <c r="J8" s="64"/>
      <c r="K8" s="56"/>
      <c r="L8" s="57"/>
      <c r="M8" s="56"/>
      <c r="N8" s="57"/>
      <c r="O8" s="56"/>
      <c r="P8" s="65"/>
      <c r="Q8" s="59" t="str">
        <f t="shared" si="1"/>
        <v/>
      </c>
      <c r="R8" s="39" t="str">
        <f t="shared" si="2"/>
        <v/>
      </c>
      <c r="S8" s="56"/>
      <c r="T8" s="57"/>
      <c r="U8" s="56"/>
      <c r="V8" s="57"/>
      <c r="W8" s="56"/>
      <c r="X8" s="57"/>
      <c r="Y8" s="59" t="str">
        <f t="shared" si="3"/>
        <v/>
      </c>
      <c r="Z8" s="39" t="str">
        <f t="shared" si="4"/>
        <v/>
      </c>
      <c r="AA8" s="56"/>
      <c r="AB8" s="57"/>
      <c r="AC8" s="56"/>
      <c r="AD8" s="57"/>
      <c r="AE8" s="56"/>
      <c r="AF8" s="57"/>
      <c r="AG8" s="59" t="str">
        <f t="shared" si="5"/>
        <v/>
      </c>
      <c r="AH8" s="39" t="str">
        <f t="shared" si="6"/>
        <v/>
      </c>
      <c r="AI8" s="56"/>
      <c r="AJ8" s="57"/>
      <c r="AK8" s="56"/>
      <c r="AL8" s="57"/>
      <c r="AM8" s="56"/>
      <c r="AN8" s="57"/>
      <c r="AO8" s="59" t="str">
        <f t="shared" si="7"/>
        <v/>
      </c>
      <c r="AP8" s="39" t="str">
        <f t="shared" si="8"/>
        <v/>
      </c>
      <c r="AQ8" s="56"/>
      <c r="AR8" s="57"/>
      <c r="AS8" s="56"/>
      <c r="AT8" s="57"/>
      <c r="AU8" s="56"/>
      <c r="AV8" s="57"/>
      <c r="AW8" s="59" t="str">
        <f t="shared" si="9"/>
        <v/>
      </c>
      <c r="AX8" s="39" t="str">
        <f t="shared" si="10"/>
        <v/>
      </c>
      <c r="AY8" s="56"/>
      <c r="AZ8" s="57"/>
      <c r="BA8" s="56"/>
      <c r="BB8" s="57"/>
      <c r="BC8" s="56"/>
      <c r="BD8" s="57"/>
      <c r="BE8" s="59" t="str">
        <f t="shared" si="11"/>
        <v/>
      </c>
      <c r="BF8" s="39" t="str">
        <f t="shared" si="12"/>
        <v/>
      </c>
      <c r="BG8" s="116"/>
      <c r="BH8" s="66"/>
      <c r="BI8" s="116"/>
      <c r="BJ8" s="66"/>
      <c r="BK8" s="116"/>
      <c r="BL8" s="119"/>
      <c r="BM8" s="59" t="str">
        <f t="shared" si="24"/>
        <v/>
      </c>
      <c r="BN8" s="39" t="str">
        <f t="shared" si="13"/>
        <v/>
      </c>
      <c r="BO8" s="116"/>
      <c r="BP8" s="66"/>
      <c r="BQ8" s="116"/>
      <c r="BR8" s="66"/>
      <c r="BS8" s="116"/>
      <c r="BT8" s="119"/>
      <c r="BU8" s="63" t="str">
        <f t="shared" si="14"/>
        <v/>
      </c>
      <c r="BV8" s="39" t="str">
        <f t="shared" si="15"/>
        <v/>
      </c>
      <c r="BW8" s="116"/>
      <c r="BX8" s="66"/>
      <c r="BY8" s="116"/>
      <c r="BZ8" s="66"/>
      <c r="CA8" s="116"/>
      <c r="CB8" s="119"/>
      <c r="CC8" s="63" t="str">
        <f t="shared" si="16"/>
        <v/>
      </c>
      <c r="CD8" s="39" t="str">
        <f t="shared" si="17"/>
        <v/>
      </c>
      <c r="CE8" s="116"/>
      <c r="CF8" s="66"/>
      <c r="CG8" s="116"/>
      <c r="CH8" s="66"/>
      <c r="CI8" s="116"/>
      <c r="CJ8" s="119"/>
      <c r="CK8" s="63" t="str">
        <f t="shared" si="18"/>
        <v/>
      </c>
      <c r="CL8" s="39" t="str">
        <f t="shared" si="19"/>
        <v/>
      </c>
      <c r="CM8" s="116"/>
      <c r="CN8" s="66"/>
      <c r="CO8" s="116"/>
      <c r="CP8" s="66"/>
      <c r="CQ8" s="116"/>
      <c r="CR8" s="119"/>
      <c r="CS8" s="63" t="str">
        <f t="shared" si="20"/>
        <v/>
      </c>
      <c r="CT8" s="39" t="str">
        <f t="shared" si="21"/>
        <v/>
      </c>
      <c r="CU8" s="116"/>
      <c r="CV8" s="66"/>
      <c r="CW8" s="116"/>
      <c r="CX8" s="66"/>
      <c r="CY8" s="116"/>
      <c r="CZ8" s="119"/>
      <c r="DA8" s="63" t="str">
        <f t="shared" si="22"/>
        <v/>
      </c>
      <c r="DB8" s="39" t="str">
        <f t="shared" si="23"/>
        <v/>
      </c>
      <c r="DC8" s="60"/>
    </row>
    <row r="9">
      <c r="A9" s="112"/>
      <c r="C9" s="53"/>
      <c r="E9" s="54"/>
      <c r="F9" s="21" t="s">
        <v>178</v>
      </c>
      <c r="G9" s="21" t="s">
        <v>62</v>
      </c>
      <c r="H9" s="68"/>
      <c r="I9" s="55"/>
      <c r="J9" s="64"/>
      <c r="K9" s="56"/>
      <c r="L9" s="57"/>
      <c r="M9" s="56"/>
      <c r="N9" s="57"/>
      <c r="O9" s="56"/>
      <c r="P9" s="65"/>
      <c r="Q9" s="59" t="str">
        <f t="shared" si="1"/>
        <v/>
      </c>
      <c r="R9" s="39" t="str">
        <f t="shared" si="2"/>
        <v/>
      </c>
      <c r="S9" s="56"/>
      <c r="T9" s="57"/>
      <c r="U9" s="56"/>
      <c r="V9" s="57"/>
      <c r="W9" s="56"/>
      <c r="X9" s="65"/>
      <c r="Y9" s="59" t="str">
        <f t="shared" si="3"/>
        <v/>
      </c>
      <c r="Z9" s="39" t="str">
        <f t="shared" si="4"/>
        <v/>
      </c>
      <c r="AA9" s="56"/>
      <c r="AB9" s="57"/>
      <c r="AC9" s="56"/>
      <c r="AD9" s="57"/>
      <c r="AE9" s="56"/>
      <c r="AF9" s="65"/>
      <c r="AG9" s="59" t="str">
        <f t="shared" si="5"/>
        <v/>
      </c>
      <c r="AH9" s="39" t="str">
        <f t="shared" si="6"/>
        <v/>
      </c>
      <c r="AI9" s="56"/>
      <c r="AJ9" s="57"/>
      <c r="AK9" s="56"/>
      <c r="AL9" s="57"/>
      <c r="AM9" s="56"/>
      <c r="AN9" s="57"/>
      <c r="AO9" s="59" t="str">
        <f t="shared" si="7"/>
        <v/>
      </c>
      <c r="AP9" s="39" t="str">
        <f t="shared" si="8"/>
        <v/>
      </c>
      <c r="AQ9" s="56"/>
      <c r="AR9" s="57"/>
      <c r="AS9" s="56"/>
      <c r="AT9" s="57"/>
      <c r="AU9" s="56"/>
      <c r="AV9" s="57"/>
      <c r="AW9" s="59" t="str">
        <f t="shared" si="9"/>
        <v/>
      </c>
      <c r="AX9" s="39" t="str">
        <f t="shared" si="10"/>
        <v/>
      </c>
      <c r="AY9" s="56"/>
      <c r="AZ9" s="57"/>
      <c r="BA9" s="56"/>
      <c r="BB9" s="57"/>
      <c r="BC9" s="56"/>
      <c r="BD9" s="57"/>
      <c r="BE9" s="59" t="str">
        <f t="shared" si="11"/>
        <v/>
      </c>
      <c r="BF9" s="39" t="str">
        <f t="shared" si="12"/>
        <v/>
      </c>
      <c r="BG9" s="116"/>
      <c r="BH9" s="66"/>
      <c r="BI9" s="116"/>
      <c r="BJ9" s="66"/>
      <c r="BK9" s="116"/>
      <c r="BL9" s="119"/>
      <c r="BM9" s="59" t="str">
        <f t="shared" si="24"/>
        <v/>
      </c>
      <c r="BN9" s="39" t="str">
        <f t="shared" si="13"/>
        <v/>
      </c>
      <c r="BO9" s="116"/>
      <c r="BP9" s="66"/>
      <c r="BQ9" s="116"/>
      <c r="BR9" s="66"/>
      <c r="BS9" s="116"/>
      <c r="BT9" s="119"/>
      <c r="BU9" s="63" t="str">
        <f t="shared" si="14"/>
        <v/>
      </c>
      <c r="BV9" s="39" t="str">
        <f t="shared" si="15"/>
        <v/>
      </c>
      <c r="BW9" s="116"/>
      <c r="BX9" s="66"/>
      <c r="BY9" s="116"/>
      <c r="BZ9" s="66"/>
      <c r="CA9" s="116"/>
      <c r="CB9" s="119"/>
      <c r="CC9" s="63" t="str">
        <f t="shared" si="16"/>
        <v/>
      </c>
      <c r="CD9" s="39" t="str">
        <f t="shared" si="17"/>
        <v/>
      </c>
      <c r="CE9" s="116"/>
      <c r="CF9" s="66"/>
      <c r="CG9" s="116"/>
      <c r="CH9" s="66"/>
      <c r="CI9" s="116"/>
      <c r="CJ9" s="119"/>
      <c r="CK9" s="63" t="str">
        <f t="shared" si="18"/>
        <v/>
      </c>
      <c r="CL9" s="39" t="str">
        <f t="shared" si="19"/>
        <v/>
      </c>
      <c r="CM9" s="116"/>
      <c r="CN9" s="66"/>
      <c r="CO9" s="116"/>
      <c r="CP9" s="66"/>
      <c r="CQ9" s="116"/>
      <c r="CR9" s="119"/>
      <c r="CS9" s="63" t="str">
        <f t="shared" si="20"/>
        <v/>
      </c>
      <c r="CT9" s="39" t="str">
        <f t="shared" si="21"/>
        <v/>
      </c>
      <c r="CU9" s="116"/>
      <c r="CV9" s="66"/>
      <c r="CW9" s="116"/>
      <c r="CX9" s="66"/>
      <c r="CY9" s="116"/>
      <c r="CZ9" s="119"/>
      <c r="DA9" s="63" t="str">
        <f t="shared" si="22"/>
        <v/>
      </c>
      <c r="DB9" s="39" t="str">
        <f t="shared" si="23"/>
        <v/>
      </c>
      <c r="DC9" s="60"/>
    </row>
    <row r="10">
      <c r="A10" s="112"/>
      <c r="C10" s="53"/>
      <c r="E10" s="54"/>
      <c r="F10" s="21" t="s">
        <v>178</v>
      </c>
      <c r="G10" s="21" t="s">
        <v>62</v>
      </c>
      <c r="H10" s="68"/>
      <c r="I10" s="55"/>
      <c r="J10" s="64"/>
      <c r="K10" s="56"/>
      <c r="L10" s="57"/>
      <c r="M10" s="56"/>
      <c r="N10" s="57"/>
      <c r="O10" s="56"/>
      <c r="P10" s="57"/>
      <c r="Q10" s="59" t="str">
        <f t="shared" si="1"/>
        <v/>
      </c>
      <c r="R10" s="39" t="str">
        <f t="shared" si="2"/>
        <v/>
      </c>
      <c r="S10" s="56"/>
      <c r="T10" s="57"/>
      <c r="U10" s="56"/>
      <c r="V10" s="57"/>
      <c r="W10" s="56"/>
      <c r="X10" s="57"/>
      <c r="Y10" s="59" t="str">
        <f t="shared" si="3"/>
        <v/>
      </c>
      <c r="Z10" s="39" t="str">
        <f t="shared" si="4"/>
        <v/>
      </c>
      <c r="AA10" s="56"/>
      <c r="AB10" s="57"/>
      <c r="AC10" s="56"/>
      <c r="AD10" s="57"/>
      <c r="AE10" s="56"/>
      <c r="AF10" s="57"/>
      <c r="AG10" s="59" t="str">
        <f t="shared" si="5"/>
        <v/>
      </c>
      <c r="AH10" s="39" t="str">
        <f t="shared" si="6"/>
        <v/>
      </c>
      <c r="AI10" s="56"/>
      <c r="AJ10" s="57"/>
      <c r="AK10" s="56"/>
      <c r="AL10" s="57"/>
      <c r="AM10" s="56"/>
      <c r="AN10" s="57"/>
      <c r="AO10" s="59" t="str">
        <f t="shared" si="7"/>
        <v/>
      </c>
      <c r="AP10" s="39" t="str">
        <f t="shared" si="8"/>
        <v/>
      </c>
      <c r="AQ10" s="56"/>
      <c r="AR10" s="57"/>
      <c r="AS10" s="56"/>
      <c r="AT10" s="57"/>
      <c r="AU10" s="56"/>
      <c r="AV10" s="57"/>
      <c r="AW10" s="59" t="str">
        <f t="shared" si="9"/>
        <v/>
      </c>
      <c r="AX10" s="39" t="str">
        <f t="shared" si="10"/>
        <v/>
      </c>
      <c r="AY10" s="56"/>
      <c r="AZ10" s="57"/>
      <c r="BA10" s="56"/>
      <c r="BB10" s="57"/>
      <c r="BC10" s="56"/>
      <c r="BD10" s="57"/>
      <c r="BE10" s="59" t="str">
        <f t="shared" si="11"/>
        <v/>
      </c>
      <c r="BF10" s="39" t="str">
        <f t="shared" si="12"/>
        <v/>
      </c>
      <c r="BG10" s="116"/>
      <c r="BH10" s="66"/>
      <c r="BI10" s="116"/>
      <c r="BJ10" s="66"/>
      <c r="BK10" s="116"/>
      <c r="BL10" s="119"/>
      <c r="BM10" s="59" t="str">
        <f t="shared" si="24"/>
        <v/>
      </c>
      <c r="BN10" s="39" t="str">
        <f t="shared" si="13"/>
        <v/>
      </c>
      <c r="BO10" s="116"/>
      <c r="BP10" s="66"/>
      <c r="BQ10" s="116"/>
      <c r="BR10" s="66"/>
      <c r="BS10" s="116"/>
      <c r="BT10" s="119"/>
      <c r="BU10" s="63" t="str">
        <f t="shared" si="14"/>
        <v/>
      </c>
      <c r="BV10" s="39" t="str">
        <f t="shared" si="15"/>
        <v/>
      </c>
      <c r="BW10" s="116"/>
      <c r="BX10" s="66"/>
      <c r="BY10" s="116"/>
      <c r="BZ10" s="66"/>
      <c r="CA10" s="116"/>
      <c r="CB10" s="119"/>
      <c r="CC10" s="63" t="str">
        <f t="shared" si="16"/>
        <v/>
      </c>
      <c r="CD10" s="39" t="str">
        <f t="shared" si="17"/>
        <v/>
      </c>
      <c r="CE10" s="116"/>
      <c r="CF10" s="66"/>
      <c r="CG10" s="116"/>
      <c r="CH10" s="66"/>
      <c r="CI10" s="116"/>
      <c r="CJ10" s="119"/>
      <c r="CK10" s="63" t="str">
        <f t="shared" si="18"/>
        <v/>
      </c>
      <c r="CL10" s="39" t="str">
        <f t="shared" si="19"/>
        <v/>
      </c>
      <c r="CM10" s="116"/>
      <c r="CN10" s="66"/>
      <c r="CO10" s="116"/>
      <c r="CP10" s="66"/>
      <c r="CQ10" s="116"/>
      <c r="CR10" s="119"/>
      <c r="CS10" s="63" t="str">
        <f t="shared" si="20"/>
        <v/>
      </c>
      <c r="CT10" s="39" t="str">
        <f t="shared" si="21"/>
        <v/>
      </c>
      <c r="CU10" s="116"/>
      <c r="CV10" s="66"/>
      <c r="CW10" s="116"/>
      <c r="CX10" s="66"/>
      <c r="CY10" s="116"/>
      <c r="CZ10" s="119"/>
      <c r="DA10" s="63" t="str">
        <f t="shared" si="22"/>
        <v/>
      </c>
      <c r="DB10" s="39" t="str">
        <f t="shared" si="23"/>
        <v/>
      </c>
      <c r="DC10" s="60"/>
    </row>
    <row r="11">
      <c r="A11" s="112"/>
      <c r="C11" s="53"/>
      <c r="E11" s="54"/>
      <c r="F11" s="21" t="s">
        <v>178</v>
      </c>
      <c r="G11" s="21" t="s">
        <v>62</v>
      </c>
      <c r="H11" s="68"/>
      <c r="I11" s="55"/>
      <c r="J11" s="64"/>
      <c r="K11" s="56"/>
      <c r="L11" s="57"/>
      <c r="M11" s="56"/>
      <c r="N11" s="57"/>
      <c r="O11" s="56"/>
      <c r="P11" s="57"/>
      <c r="Q11" s="59" t="str">
        <f t="shared" si="1"/>
        <v/>
      </c>
      <c r="R11" s="39" t="str">
        <f t="shared" si="2"/>
        <v/>
      </c>
      <c r="S11" s="56"/>
      <c r="T11" s="57"/>
      <c r="U11" s="56"/>
      <c r="V11" s="57"/>
      <c r="W11" s="56"/>
      <c r="X11" s="57"/>
      <c r="Y11" s="59" t="str">
        <f t="shared" si="3"/>
        <v/>
      </c>
      <c r="Z11" s="39" t="str">
        <f t="shared" si="4"/>
        <v/>
      </c>
      <c r="AA11" s="56"/>
      <c r="AB11" s="57"/>
      <c r="AC11" s="56"/>
      <c r="AD11" s="57"/>
      <c r="AE11" s="56"/>
      <c r="AF11" s="57"/>
      <c r="AG11" s="59" t="str">
        <f t="shared" si="5"/>
        <v/>
      </c>
      <c r="AH11" s="39" t="str">
        <f t="shared" si="6"/>
        <v/>
      </c>
      <c r="AI11" s="56"/>
      <c r="AJ11" s="57"/>
      <c r="AK11" s="56"/>
      <c r="AL11" s="57"/>
      <c r="AM11" s="56"/>
      <c r="AN11" s="57"/>
      <c r="AO11" s="59" t="str">
        <f t="shared" si="7"/>
        <v/>
      </c>
      <c r="AP11" s="39" t="str">
        <f t="shared" si="8"/>
        <v/>
      </c>
      <c r="AQ11" s="56"/>
      <c r="AR11" s="57"/>
      <c r="AS11" s="56"/>
      <c r="AT11" s="57"/>
      <c r="AU11" s="56"/>
      <c r="AV11" s="57"/>
      <c r="AW11" s="59" t="str">
        <f t="shared" si="9"/>
        <v/>
      </c>
      <c r="AX11" s="39" t="str">
        <f t="shared" si="10"/>
        <v/>
      </c>
      <c r="AY11" s="56"/>
      <c r="AZ11" s="57"/>
      <c r="BA11" s="56"/>
      <c r="BB11" s="57"/>
      <c r="BC11" s="56"/>
      <c r="BD11" s="57"/>
      <c r="BE11" s="59" t="str">
        <f t="shared" si="11"/>
        <v/>
      </c>
      <c r="BF11" s="39" t="str">
        <f t="shared" si="12"/>
        <v/>
      </c>
      <c r="BG11" s="116"/>
      <c r="BH11" s="66"/>
      <c r="BI11" s="116"/>
      <c r="BJ11" s="66"/>
      <c r="BK11" s="116"/>
      <c r="BL11" s="119"/>
      <c r="BM11" s="59" t="str">
        <f t="shared" si="24"/>
        <v/>
      </c>
      <c r="BN11" s="39" t="str">
        <f t="shared" si="13"/>
        <v/>
      </c>
      <c r="BO11" s="116"/>
      <c r="BP11" s="66"/>
      <c r="BQ11" s="116"/>
      <c r="BR11" s="66"/>
      <c r="BS11" s="116"/>
      <c r="BT11" s="119"/>
      <c r="BU11" s="63" t="str">
        <f t="shared" si="14"/>
        <v/>
      </c>
      <c r="BV11" s="39" t="str">
        <f t="shared" si="15"/>
        <v/>
      </c>
      <c r="BW11" s="116"/>
      <c r="BX11" s="66"/>
      <c r="BY11" s="116"/>
      <c r="BZ11" s="66"/>
      <c r="CA11" s="116"/>
      <c r="CB11" s="119"/>
      <c r="CC11" s="63" t="str">
        <f t="shared" si="16"/>
        <v/>
      </c>
      <c r="CD11" s="39" t="str">
        <f t="shared" si="17"/>
        <v/>
      </c>
      <c r="CE11" s="116"/>
      <c r="CF11" s="66"/>
      <c r="CG11" s="116"/>
      <c r="CH11" s="66"/>
      <c r="CI11" s="116"/>
      <c r="CJ11" s="119"/>
      <c r="CK11" s="63" t="str">
        <f t="shared" si="18"/>
        <v/>
      </c>
      <c r="CL11" s="39" t="str">
        <f t="shared" si="19"/>
        <v/>
      </c>
      <c r="CM11" s="116"/>
      <c r="CN11" s="66"/>
      <c r="CO11" s="116"/>
      <c r="CP11" s="66"/>
      <c r="CQ11" s="116"/>
      <c r="CR11" s="119"/>
      <c r="CS11" s="63" t="str">
        <f t="shared" si="20"/>
        <v/>
      </c>
      <c r="CT11" s="39" t="str">
        <f t="shared" si="21"/>
        <v/>
      </c>
      <c r="CU11" s="116"/>
      <c r="CV11" s="66"/>
      <c r="CW11" s="116"/>
      <c r="CX11" s="66"/>
      <c r="CY11" s="116"/>
      <c r="CZ11" s="119"/>
      <c r="DA11" s="63" t="str">
        <f t="shared" si="22"/>
        <v/>
      </c>
      <c r="DB11" s="39" t="str">
        <f t="shared" si="23"/>
        <v/>
      </c>
      <c r="DC11" s="60"/>
    </row>
    <row r="12">
      <c r="A12" s="112"/>
      <c r="C12" s="53"/>
      <c r="E12" s="54"/>
      <c r="F12" s="21" t="s">
        <v>178</v>
      </c>
      <c r="G12" s="21" t="s">
        <v>62</v>
      </c>
      <c r="H12" s="68"/>
      <c r="I12" s="55"/>
      <c r="J12" s="64"/>
      <c r="K12" s="56"/>
      <c r="L12" s="57"/>
      <c r="M12" s="56"/>
      <c r="N12" s="57"/>
      <c r="O12" s="56"/>
      <c r="P12" s="57"/>
      <c r="Q12" s="59" t="str">
        <f t="shared" si="1"/>
        <v/>
      </c>
      <c r="R12" s="39" t="str">
        <f t="shared" si="2"/>
        <v/>
      </c>
      <c r="S12" s="56"/>
      <c r="T12" s="57"/>
      <c r="U12" s="56"/>
      <c r="V12" s="57"/>
      <c r="W12" s="56"/>
      <c r="X12" s="57"/>
      <c r="Y12" s="59" t="str">
        <f t="shared" si="3"/>
        <v/>
      </c>
      <c r="Z12" s="39" t="str">
        <f t="shared" si="4"/>
        <v/>
      </c>
      <c r="AA12" s="56"/>
      <c r="AB12" s="57"/>
      <c r="AC12" s="56"/>
      <c r="AD12" s="57"/>
      <c r="AE12" s="56"/>
      <c r="AF12" s="57"/>
      <c r="AG12" s="59" t="str">
        <f t="shared" si="5"/>
        <v/>
      </c>
      <c r="AH12" s="39" t="str">
        <f t="shared" si="6"/>
        <v/>
      </c>
      <c r="AI12" s="56"/>
      <c r="AJ12" s="57"/>
      <c r="AK12" s="56"/>
      <c r="AL12" s="57"/>
      <c r="AM12" s="56"/>
      <c r="AN12" s="57"/>
      <c r="AO12" s="59" t="str">
        <f t="shared" si="7"/>
        <v/>
      </c>
      <c r="AP12" s="39" t="str">
        <f t="shared" si="8"/>
        <v/>
      </c>
      <c r="AQ12" s="56"/>
      <c r="AR12" s="57"/>
      <c r="AS12" s="56"/>
      <c r="AT12" s="57"/>
      <c r="AU12" s="56"/>
      <c r="AV12" s="57"/>
      <c r="AW12" s="59" t="str">
        <f t="shared" si="9"/>
        <v/>
      </c>
      <c r="AX12" s="39" t="str">
        <f t="shared" si="10"/>
        <v/>
      </c>
      <c r="AY12" s="56"/>
      <c r="AZ12" s="57"/>
      <c r="BA12" s="56"/>
      <c r="BB12" s="57"/>
      <c r="BC12" s="56"/>
      <c r="BD12" s="57"/>
      <c r="BE12" s="59" t="str">
        <f t="shared" si="11"/>
        <v/>
      </c>
      <c r="BF12" s="39" t="str">
        <f t="shared" si="12"/>
        <v/>
      </c>
      <c r="BG12" s="116"/>
      <c r="BH12" s="66"/>
      <c r="BI12" s="116"/>
      <c r="BJ12" s="66"/>
      <c r="BK12" s="116"/>
      <c r="BL12" s="119"/>
      <c r="BM12" s="59" t="str">
        <f t="shared" si="24"/>
        <v/>
      </c>
      <c r="BN12" s="39" t="str">
        <f t="shared" si="13"/>
        <v/>
      </c>
      <c r="BO12" s="116"/>
      <c r="BP12" s="66"/>
      <c r="BQ12" s="116"/>
      <c r="BR12" s="66"/>
      <c r="BS12" s="116"/>
      <c r="BT12" s="119"/>
      <c r="BU12" s="63" t="str">
        <f t="shared" si="14"/>
        <v/>
      </c>
      <c r="BV12" s="39" t="str">
        <f t="shared" si="15"/>
        <v/>
      </c>
      <c r="BW12" s="116"/>
      <c r="BX12" s="66"/>
      <c r="BY12" s="116"/>
      <c r="BZ12" s="66"/>
      <c r="CA12" s="116"/>
      <c r="CB12" s="119"/>
      <c r="CC12" s="63" t="str">
        <f t="shared" si="16"/>
        <v/>
      </c>
      <c r="CD12" s="39" t="str">
        <f t="shared" si="17"/>
        <v/>
      </c>
      <c r="CE12" s="116"/>
      <c r="CF12" s="66"/>
      <c r="CG12" s="116"/>
      <c r="CH12" s="66"/>
      <c r="CI12" s="116"/>
      <c r="CJ12" s="119"/>
      <c r="CK12" s="63" t="str">
        <f t="shared" si="18"/>
        <v/>
      </c>
      <c r="CL12" s="39" t="str">
        <f t="shared" si="19"/>
        <v/>
      </c>
      <c r="CM12" s="116"/>
      <c r="CN12" s="66"/>
      <c r="CO12" s="116"/>
      <c r="CP12" s="66"/>
      <c r="CQ12" s="116"/>
      <c r="CR12" s="119"/>
      <c r="CS12" s="63" t="str">
        <f t="shared" si="20"/>
        <v/>
      </c>
      <c r="CT12" s="39" t="str">
        <f t="shared" si="21"/>
        <v/>
      </c>
      <c r="CU12" s="116"/>
      <c r="CV12" s="66"/>
      <c r="CW12" s="116"/>
      <c r="CX12" s="66"/>
      <c r="CY12" s="116"/>
      <c r="CZ12" s="119"/>
      <c r="DA12" s="63" t="str">
        <f t="shared" si="22"/>
        <v/>
      </c>
      <c r="DB12" s="39" t="str">
        <f t="shared" si="23"/>
        <v/>
      </c>
      <c r="DC12" s="60"/>
    </row>
    <row r="13">
      <c r="A13" s="112"/>
      <c r="C13" s="53"/>
      <c r="E13" s="54"/>
      <c r="F13" s="21" t="s">
        <v>178</v>
      </c>
      <c r="G13" s="21" t="s">
        <v>62</v>
      </c>
      <c r="H13" s="68"/>
      <c r="I13" s="55"/>
      <c r="J13" s="64"/>
      <c r="K13" s="56"/>
      <c r="L13" s="57"/>
      <c r="M13" s="56"/>
      <c r="N13" s="57"/>
      <c r="O13" s="56"/>
      <c r="P13" s="57"/>
      <c r="Q13" s="59" t="str">
        <f t="shared" si="1"/>
        <v/>
      </c>
      <c r="R13" s="39" t="str">
        <f t="shared" si="2"/>
        <v/>
      </c>
      <c r="S13" s="56"/>
      <c r="T13" s="57"/>
      <c r="U13" s="56"/>
      <c r="V13" s="57"/>
      <c r="W13" s="56"/>
      <c r="X13" s="57"/>
      <c r="Y13" s="59" t="str">
        <f t="shared" si="3"/>
        <v/>
      </c>
      <c r="Z13" s="39" t="str">
        <f t="shared" si="4"/>
        <v/>
      </c>
      <c r="AA13" s="56"/>
      <c r="AB13" s="57"/>
      <c r="AC13" s="56"/>
      <c r="AD13" s="57"/>
      <c r="AE13" s="56"/>
      <c r="AF13" s="57"/>
      <c r="AG13" s="59" t="str">
        <f t="shared" si="5"/>
        <v/>
      </c>
      <c r="AH13" s="39" t="str">
        <f t="shared" si="6"/>
        <v/>
      </c>
      <c r="AI13" s="56"/>
      <c r="AJ13" s="57"/>
      <c r="AK13" s="56"/>
      <c r="AL13" s="57"/>
      <c r="AM13" s="56"/>
      <c r="AN13" s="57"/>
      <c r="AO13" s="59" t="str">
        <f t="shared" si="7"/>
        <v/>
      </c>
      <c r="AP13" s="39" t="str">
        <f t="shared" si="8"/>
        <v/>
      </c>
      <c r="AQ13" s="56"/>
      <c r="AR13" s="57"/>
      <c r="AS13" s="56"/>
      <c r="AT13" s="57"/>
      <c r="AU13" s="56"/>
      <c r="AV13" s="57"/>
      <c r="AW13" s="59" t="str">
        <f t="shared" si="9"/>
        <v/>
      </c>
      <c r="AX13" s="39" t="str">
        <f t="shared" si="10"/>
        <v/>
      </c>
      <c r="AY13" s="56"/>
      <c r="AZ13" s="57"/>
      <c r="BA13" s="56"/>
      <c r="BB13" s="57"/>
      <c r="BC13" s="56"/>
      <c r="BD13" s="57"/>
      <c r="BE13" s="59" t="str">
        <f t="shared" si="11"/>
        <v/>
      </c>
      <c r="BF13" s="39" t="str">
        <f t="shared" si="12"/>
        <v/>
      </c>
      <c r="BG13" s="116"/>
      <c r="BH13" s="66"/>
      <c r="BI13" s="116"/>
      <c r="BJ13" s="66"/>
      <c r="BK13" s="116"/>
      <c r="BL13" s="119"/>
      <c r="BM13" s="59" t="str">
        <f t="shared" si="24"/>
        <v/>
      </c>
      <c r="BN13" s="39" t="str">
        <f t="shared" si="13"/>
        <v/>
      </c>
      <c r="BO13" s="116"/>
      <c r="BP13" s="66"/>
      <c r="BQ13" s="116"/>
      <c r="BR13" s="66"/>
      <c r="BS13" s="116"/>
      <c r="BT13" s="119"/>
      <c r="BU13" s="63" t="str">
        <f t="shared" si="14"/>
        <v/>
      </c>
      <c r="BV13" s="39" t="str">
        <f t="shared" si="15"/>
        <v/>
      </c>
      <c r="BW13" s="116"/>
      <c r="BX13" s="66"/>
      <c r="BY13" s="116"/>
      <c r="BZ13" s="66"/>
      <c r="CA13" s="116"/>
      <c r="CB13" s="119"/>
      <c r="CC13" s="63" t="str">
        <f t="shared" si="16"/>
        <v/>
      </c>
      <c r="CD13" s="39" t="str">
        <f t="shared" si="17"/>
        <v/>
      </c>
      <c r="CE13" s="116"/>
      <c r="CF13" s="66"/>
      <c r="CG13" s="116"/>
      <c r="CH13" s="66"/>
      <c r="CI13" s="116"/>
      <c r="CJ13" s="119"/>
      <c r="CK13" s="63" t="str">
        <f t="shared" si="18"/>
        <v/>
      </c>
      <c r="CL13" s="39" t="str">
        <f t="shared" si="19"/>
        <v/>
      </c>
      <c r="CM13" s="116"/>
      <c r="CN13" s="66"/>
      <c r="CO13" s="116"/>
      <c r="CP13" s="66"/>
      <c r="CQ13" s="116"/>
      <c r="CR13" s="119"/>
      <c r="CS13" s="63" t="str">
        <f t="shared" si="20"/>
        <v/>
      </c>
      <c r="CT13" s="39" t="str">
        <f t="shared" si="21"/>
        <v/>
      </c>
      <c r="CU13" s="116"/>
      <c r="CV13" s="66"/>
      <c r="CW13" s="116"/>
      <c r="CX13" s="66"/>
      <c r="CY13" s="116"/>
      <c r="CZ13" s="119"/>
      <c r="DA13" s="63" t="str">
        <f t="shared" si="22"/>
        <v/>
      </c>
      <c r="DB13" s="39" t="str">
        <f t="shared" si="23"/>
        <v/>
      </c>
      <c r="DC13" s="60"/>
    </row>
    <row r="14">
      <c r="A14" s="112"/>
      <c r="C14" s="53"/>
      <c r="E14" s="54"/>
      <c r="F14" s="21" t="s">
        <v>178</v>
      </c>
      <c r="G14" s="21" t="s">
        <v>62</v>
      </c>
      <c r="H14" s="68"/>
      <c r="I14" s="55"/>
      <c r="J14" s="64"/>
      <c r="K14" s="56"/>
      <c r="L14" s="57"/>
      <c r="M14" s="56"/>
      <c r="N14" s="57"/>
      <c r="O14" s="56"/>
      <c r="P14" s="57"/>
      <c r="Q14" s="59" t="str">
        <f t="shared" si="1"/>
        <v/>
      </c>
      <c r="R14" s="39" t="str">
        <f t="shared" si="2"/>
        <v/>
      </c>
      <c r="S14" s="56"/>
      <c r="T14" s="57"/>
      <c r="U14" s="56"/>
      <c r="V14" s="57"/>
      <c r="W14" s="56"/>
      <c r="X14" s="57"/>
      <c r="Y14" s="59" t="str">
        <f t="shared" si="3"/>
        <v/>
      </c>
      <c r="Z14" s="39" t="str">
        <f t="shared" si="4"/>
        <v/>
      </c>
      <c r="AA14" s="56"/>
      <c r="AB14" s="57"/>
      <c r="AC14" s="56"/>
      <c r="AD14" s="57"/>
      <c r="AE14" s="56"/>
      <c r="AF14" s="57"/>
      <c r="AG14" s="59" t="str">
        <f t="shared" si="5"/>
        <v/>
      </c>
      <c r="AH14" s="39" t="str">
        <f t="shared" si="6"/>
        <v/>
      </c>
      <c r="AI14" s="56"/>
      <c r="AJ14" s="57"/>
      <c r="AK14" s="56"/>
      <c r="AL14" s="57"/>
      <c r="AM14" s="56"/>
      <c r="AN14" s="57"/>
      <c r="AO14" s="59" t="str">
        <f t="shared" si="7"/>
        <v/>
      </c>
      <c r="AP14" s="39" t="str">
        <f t="shared" si="8"/>
        <v/>
      </c>
      <c r="AQ14" s="56"/>
      <c r="AR14" s="57"/>
      <c r="AS14" s="56"/>
      <c r="AT14" s="57"/>
      <c r="AU14" s="56"/>
      <c r="AV14" s="57"/>
      <c r="AW14" s="59" t="str">
        <f t="shared" si="9"/>
        <v/>
      </c>
      <c r="AX14" s="39" t="str">
        <f t="shared" si="10"/>
        <v/>
      </c>
      <c r="AY14" s="56"/>
      <c r="AZ14" s="57"/>
      <c r="BA14" s="56"/>
      <c r="BB14" s="57"/>
      <c r="BC14" s="56"/>
      <c r="BD14" s="57"/>
      <c r="BE14" s="59" t="str">
        <f t="shared" si="11"/>
        <v/>
      </c>
      <c r="BF14" s="39" t="str">
        <f t="shared" si="12"/>
        <v/>
      </c>
      <c r="BG14" s="116"/>
      <c r="BH14" s="66"/>
      <c r="BI14" s="116"/>
      <c r="BJ14" s="66"/>
      <c r="BK14" s="116"/>
      <c r="BL14" s="119"/>
      <c r="BM14" s="59" t="str">
        <f t="shared" si="24"/>
        <v/>
      </c>
      <c r="BN14" s="39" t="str">
        <f t="shared" si="13"/>
        <v/>
      </c>
      <c r="BO14" s="116"/>
      <c r="BP14" s="66"/>
      <c r="BQ14" s="116"/>
      <c r="BR14" s="66"/>
      <c r="BS14" s="116"/>
      <c r="BT14" s="119"/>
      <c r="BU14" s="63" t="str">
        <f t="shared" si="14"/>
        <v/>
      </c>
      <c r="BV14" s="39" t="str">
        <f t="shared" si="15"/>
        <v/>
      </c>
      <c r="BW14" s="116"/>
      <c r="BX14" s="66"/>
      <c r="BY14" s="116"/>
      <c r="BZ14" s="66"/>
      <c r="CA14" s="116"/>
      <c r="CB14" s="119"/>
      <c r="CC14" s="63" t="str">
        <f t="shared" si="16"/>
        <v/>
      </c>
      <c r="CD14" s="39" t="str">
        <f t="shared" si="17"/>
        <v/>
      </c>
      <c r="CE14" s="116"/>
      <c r="CF14" s="66"/>
      <c r="CG14" s="116"/>
      <c r="CH14" s="66"/>
      <c r="CI14" s="116"/>
      <c r="CJ14" s="119"/>
      <c r="CK14" s="63" t="str">
        <f t="shared" si="18"/>
        <v/>
      </c>
      <c r="CL14" s="39" t="str">
        <f t="shared" si="19"/>
        <v/>
      </c>
      <c r="CM14" s="116"/>
      <c r="CN14" s="66"/>
      <c r="CO14" s="116"/>
      <c r="CP14" s="66"/>
      <c r="CQ14" s="116"/>
      <c r="CR14" s="119"/>
      <c r="CS14" s="63" t="str">
        <f t="shared" si="20"/>
        <v/>
      </c>
      <c r="CT14" s="39" t="str">
        <f t="shared" si="21"/>
        <v/>
      </c>
      <c r="CU14" s="116"/>
      <c r="CV14" s="66"/>
      <c r="CW14" s="116"/>
      <c r="CX14" s="66"/>
      <c r="CY14" s="116"/>
      <c r="CZ14" s="119"/>
      <c r="DA14" s="63" t="str">
        <f t="shared" si="22"/>
        <v/>
      </c>
      <c r="DB14" s="39" t="str">
        <f t="shared" si="23"/>
        <v/>
      </c>
      <c r="DC14" s="60"/>
    </row>
    <row r="15">
      <c r="A15" s="112"/>
      <c r="C15" s="53"/>
      <c r="E15" s="54"/>
      <c r="F15" s="21" t="s">
        <v>178</v>
      </c>
      <c r="G15" s="21" t="s">
        <v>75</v>
      </c>
      <c r="H15" s="68"/>
      <c r="I15" s="55"/>
      <c r="J15" s="64"/>
      <c r="K15" s="56"/>
      <c r="L15" s="57"/>
      <c r="M15" s="56"/>
      <c r="N15" s="57"/>
      <c r="O15" s="56"/>
      <c r="P15" s="65"/>
      <c r="Q15" s="59" t="str">
        <f t="shared" si="1"/>
        <v/>
      </c>
      <c r="R15" s="39" t="str">
        <f t="shared" si="2"/>
        <v/>
      </c>
      <c r="S15" s="56"/>
      <c r="T15" s="57"/>
      <c r="U15" s="56"/>
      <c r="V15" s="57"/>
      <c r="W15" s="56"/>
      <c r="X15" s="65"/>
      <c r="Y15" s="59" t="str">
        <f t="shared" si="3"/>
        <v/>
      </c>
      <c r="Z15" s="39" t="str">
        <f t="shared" si="4"/>
        <v/>
      </c>
      <c r="AA15" s="56"/>
      <c r="AB15" s="57"/>
      <c r="AC15" s="56"/>
      <c r="AD15" s="57"/>
      <c r="AE15" s="56"/>
      <c r="AF15" s="65"/>
      <c r="AG15" s="59" t="str">
        <f t="shared" si="5"/>
        <v/>
      </c>
      <c r="AH15" s="39" t="str">
        <f t="shared" si="6"/>
        <v/>
      </c>
      <c r="AI15" s="56"/>
      <c r="AJ15" s="57"/>
      <c r="AK15" s="56"/>
      <c r="AL15" s="57"/>
      <c r="AM15" s="56"/>
      <c r="AN15" s="65"/>
      <c r="AO15" s="59" t="str">
        <f t="shared" si="7"/>
        <v/>
      </c>
      <c r="AP15" s="39" t="str">
        <f t="shared" si="8"/>
        <v/>
      </c>
      <c r="AQ15" s="56"/>
      <c r="AR15" s="57"/>
      <c r="AS15" s="56"/>
      <c r="AT15" s="57"/>
      <c r="AU15" s="56"/>
      <c r="AV15" s="65"/>
      <c r="AW15" s="59" t="str">
        <f t="shared" si="9"/>
        <v/>
      </c>
      <c r="AX15" s="39" t="str">
        <f t="shared" si="10"/>
        <v/>
      </c>
      <c r="AY15" s="56"/>
      <c r="AZ15" s="57"/>
      <c r="BA15" s="56"/>
      <c r="BB15" s="57"/>
      <c r="BC15" s="56"/>
      <c r="BD15" s="65"/>
      <c r="BE15" s="59" t="str">
        <f t="shared" si="11"/>
        <v/>
      </c>
      <c r="BF15" s="39" t="str">
        <f t="shared" si="12"/>
        <v/>
      </c>
      <c r="BG15" s="116"/>
      <c r="BH15" s="66"/>
      <c r="BI15" s="116"/>
      <c r="BJ15" s="66"/>
      <c r="BK15" s="116"/>
      <c r="BL15" s="119"/>
      <c r="BM15" s="59" t="str">
        <f t="shared" si="24"/>
        <v/>
      </c>
      <c r="BN15" s="39" t="str">
        <f t="shared" si="13"/>
        <v/>
      </c>
      <c r="BO15" s="116"/>
      <c r="BP15" s="66"/>
      <c r="BQ15" s="116"/>
      <c r="BR15" s="66"/>
      <c r="BS15" s="116"/>
      <c r="BT15" s="119"/>
      <c r="BU15" s="63" t="str">
        <f t="shared" si="14"/>
        <v/>
      </c>
      <c r="BV15" s="39" t="str">
        <f t="shared" si="15"/>
        <v/>
      </c>
      <c r="BW15" s="116"/>
      <c r="BX15" s="66"/>
      <c r="BY15" s="116"/>
      <c r="BZ15" s="66"/>
      <c r="CA15" s="116"/>
      <c r="CB15" s="119"/>
      <c r="CC15" s="63" t="str">
        <f t="shared" si="16"/>
        <v/>
      </c>
      <c r="CD15" s="39" t="str">
        <f t="shared" si="17"/>
        <v/>
      </c>
      <c r="CE15" s="116"/>
      <c r="CF15" s="66"/>
      <c r="CG15" s="116"/>
      <c r="CH15" s="66"/>
      <c r="CI15" s="116"/>
      <c r="CJ15" s="119"/>
      <c r="CK15" s="63" t="str">
        <f t="shared" si="18"/>
        <v/>
      </c>
      <c r="CL15" s="39" t="str">
        <f t="shared" si="19"/>
        <v/>
      </c>
      <c r="CM15" s="116"/>
      <c r="CN15" s="66"/>
      <c r="CO15" s="116"/>
      <c r="CP15" s="66"/>
      <c r="CQ15" s="116"/>
      <c r="CR15" s="119"/>
      <c r="CS15" s="63" t="str">
        <f t="shared" si="20"/>
        <v/>
      </c>
      <c r="CT15" s="39" t="str">
        <f t="shared" si="21"/>
        <v/>
      </c>
      <c r="CU15" s="116"/>
      <c r="CV15" s="66"/>
      <c r="CW15" s="116"/>
      <c r="CX15" s="66"/>
      <c r="CY15" s="116"/>
      <c r="CZ15" s="119"/>
      <c r="DA15" s="63" t="str">
        <f t="shared" si="22"/>
        <v/>
      </c>
      <c r="DB15" s="39" t="str">
        <f t="shared" si="23"/>
        <v/>
      </c>
      <c r="DC15" s="60"/>
    </row>
    <row r="16">
      <c r="A16" s="112"/>
      <c r="C16" s="53"/>
      <c r="E16" s="54"/>
      <c r="F16" s="21" t="s">
        <v>178</v>
      </c>
      <c r="G16" s="21" t="s">
        <v>75</v>
      </c>
      <c r="H16" s="68"/>
      <c r="I16" s="55"/>
      <c r="J16" s="64"/>
      <c r="K16" s="56"/>
      <c r="L16" s="57"/>
      <c r="M16" s="56"/>
      <c r="N16" s="57"/>
      <c r="O16" s="56"/>
      <c r="P16" s="57"/>
      <c r="Q16" s="59" t="str">
        <f t="shared" si="1"/>
        <v/>
      </c>
      <c r="R16" s="39" t="str">
        <f t="shared" si="2"/>
        <v/>
      </c>
      <c r="S16" s="56"/>
      <c r="T16" s="57"/>
      <c r="U16" s="56"/>
      <c r="V16" s="57"/>
      <c r="W16" s="56"/>
      <c r="X16" s="65"/>
      <c r="Y16" s="59" t="str">
        <f t="shared" si="3"/>
        <v/>
      </c>
      <c r="Z16" s="39" t="str">
        <f t="shared" si="4"/>
        <v/>
      </c>
      <c r="AA16" s="56"/>
      <c r="AB16" s="57"/>
      <c r="AC16" s="56"/>
      <c r="AD16" s="57"/>
      <c r="AE16" s="56"/>
      <c r="AF16" s="65"/>
      <c r="AG16" s="59" t="str">
        <f t="shared" si="5"/>
        <v/>
      </c>
      <c r="AH16" s="39" t="str">
        <f t="shared" si="6"/>
        <v/>
      </c>
      <c r="AI16" s="56"/>
      <c r="AJ16" s="57"/>
      <c r="AK16" s="56"/>
      <c r="AL16" s="57"/>
      <c r="AM16" s="56"/>
      <c r="AN16" s="65"/>
      <c r="AO16" s="59" t="str">
        <f t="shared" si="7"/>
        <v/>
      </c>
      <c r="AP16" s="39" t="str">
        <f t="shared" si="8"/>
        <v/>
      </c>
      <c r="AQ16" s="56"/>
      <c r="AR16" s="57"/>
      <c r="AS16" s="56"/>
      <c r="AT16" s="57"/>
      <c r="AU16" s="56"/>
      <c r="AV16" s="65"/>
      <c r="AW16" s="59" t="str">
        <f t="shared" si="9"/>
        <v/>
      </c>
      <c r="AX16" s="39" t="str">
        <f t="shared" si="10"/>
        <v/>
      </c>
      <c r="AY16" s="56"/>
      <c r="AZ16" s="57"/>
      <c r="BA16" s="56"/>
      <c r="BB16" s="57"/>
      <c r="BC16" s="56"/>
      <c r="BD16" s="65"/>
      <c r="BE16" s="59" t="str">
        <f t="shared" si="11"/>
        <v/>
      </c>
      <c r="BF16" s="39" t="str">
        <f t="shared" si="12"/>
        <v/>
      </c>
      <c r="BG16" s="116"/>
      <c r="BH16" s="66"/>
      <c r="BI16" s="116"/>
      <c r="BJ16" s="66"/>
      <c r="BK16" s="116"/>
      <c r="BL16" s="119"/>
      <c r="BM16" s="59" t="str">
        <f t="shared" si="24"/>
        <v/>
      </c>
      <c r="BN16" s="39" t="str">
        <f t="shared" si="13"/>
        <v/>
      </c>
      <c r="BO16" s="116"/>
      <c r="BP16" s="66"/>
      <c r="BQ16" s="116"/>
      <c r="BR16" s="66"/>
      <c r="BS16" s="116"/>
      <c r="BT16" s="119"/>
      <c r="BU16" s="63" t="str">
        <f t="shared" si="14"/>
        <v/>
      </c>
      <c r="BV16" s="39" t="str">
        <f t="shared" si="15"/>
        <v/>
      </c>
      <c r="BW16" s="116"/>
      <c r="BX16" s="66"/>
      <c r="BY16" s="116"/>
      <c r="BZ16" s="66"/>
      <c r="CA16" s="116"/>
      <c r="CB16" s="119"/>
      <c r="CC16" s="63" t="str">
        <f t="shared" si="16"/>
        <v/>
      </c>
      <c r="CD16" s="39" t="str">
        <f t="shared" si="17"/>
        <v/>
      </c>
      <c r="CE16" s="116"/>
      <c r="CF16" s="66"/>
      <c r="CG16" s="116"/>
      <c r="CH16" s="66"/>
      <c r="CI16" s="116"/>
      <c r="CJ16" s="119"/>
      <c r="CK16" s="63" t="str">
        <f t="shared" si="18"/>
        <v/>
      </c>
      <c r="CL16" s="39" t="str">
        <f t="shared" si="19"/>
        <v/>
      </c>
      <c r="CM16" s="116"/>
      <c r="CN16" s="66"/>
      <c r="CO16" s="116"/>
      <c r="CP16" s="66"/>
      <c r="CQ16" s="116"/>
      <c r="CR16" s="119"/>
      <c r="CS16" s="63" t="str">
        <f t="shared" si="20"/>
        <v/>
      </c>
      <c r="CT16" s="39" t="str">
        <f t="shared" si="21"/>
        <v/>
      </c>
      <c r="CU16" s="116"/>
      <c r="CV16" s="66"/>
      <c r="CW16" s="116"/>
      <c r="CX16" s="66"/>
      <c r="CY16" s="116"/>
      <c r="CZ16" s="119"/>
      <c r="DA16" s="63" t="str">
        <f t="shared" si="22"/>
        <v/>
      </c>
      <c r="DB16" s="39" t="str">
        <f t="shared" si="23"/>
        <v/>
      </c>
      <c r="DC16" s="60"/>
    </row>
    <row r="17">
      <c r="A17" s="112"/>
      <c r="C17" s="53"/>
      <c r="E17" s="54"/>
      <c r="F17" s="68"/>
      <c r="G17" s="21" t="s">
        <v>80</v>
      </c>
      <c r="H17" s="68"/>
      <c r="I17" s="55"/>
      <c r="J17" s="64"/>
      <c r="K17" s="56"/>
      <c r="L17" s="57"/>
      <c r="M17" s="56"/>
      <c r="N17" s="57"/>
      <c r="O17" s="56"/>
      <c r="P17" s="65"/>
      <c r="Q17" s="59" t="str">
        <f t="shared" si="1"/>
        <v/>
      </c>
      <c r="R17" s="39" t="str">
        <f t="shared" si="2"/>
        <v/>
      </c>
      <c r="S17" s="56"/>
      <c r="T17" s="57"/>
      <c r="U17" s="56"/>
      <c r="V17" s="57"/>
      <c r="W17" s="56"/>
      <c r="X17" s="65"/>
      <c r="Y17" s="59" t="str">
        <f t="shared" si="3"/>
        <v/>
      </c>
      <c r="Z17" s="39" t="str">
        <f t="shared" si="4"/>
        <v/>
      </c>
      <c r="AA17" s="56"/>
      <c r="AB17" s="57"/>
      <c r="AC17" s="56"/>
      <c r="AD17" s="57"/>
      <c r="AE17" s="56"/>
      <c r="AF17" s="65"/>
      <c r="AG17" s="59" t="str">
        <f t="shared" si="5"/>
        <v/>
      </c>
      <c r="AH17" s="39" t="str">
        <f t="shared" si="6"/>
        <v/>
      </c>
      <c r="AI17" s="56"/>
      <c r="AJ17" s="57"/>
      <c r="AK17" s="56"/>
      <c r="AL17" s="57"/>
      <c r="AM17" s="56"/>
      <c r="AN17" s="65"/>
      <c r="AO17" s="59" t="str">
        <f t="shared" si="7"/>
        <v/>
      </c>
      <c r="AP17" s="39" t="str">
        <f t="shared" si="8"/>
        <v/>
      </c>
      <c r="AQ17" s="56"/>
      <c r="AR17" s="57"/>
      <c r="AS17" s="56"/>
      <c r="AT17" s="57"/>
      <c r="AU17" s="56"/>
      <c r="AV17" s="65"/>
      <c r="AW17" s="59" t="str">
        <f t="shared" si="9"/>
        <v/>
      </c>
      <c r="AX17" s="39" t="str">
        <f t="shared" si="10"/>
        <v/>
      </c>
      <c r="AY17" s="56"/>
      <c r="AZ17" s="57"/>
      <c r="BA17" s="56"/>
      <c r="BB17" s="57"/>
      <c r="BC17" s="56"/>
      <c r="BD17" s="65"/>
      <c r="BE17" s="59" t="str">
        <f t="shared" si="11"/>
        <v/>
      </c>
      <c r="BF17" s="39" t="str">
        <f t="shared" si="12"/>
        <v/>
      </c>
      <c r="BG17" s="116"/>
      <c r="BH17" s="66"/>
      <c r="BI17" s="116"/>
      <c r="BJ17" s="66"/>
      <c r="BK17" s="116"/>
      <c r="BL17" s="119"/>
      <c r="BM17" s="59" t="str">
        <f t="shared" si="24"/>
        <v/>
      </c>
      <c r="BN17" s="39" t="str">
        <f t="shared" si="13"/>
        <v/>
      </c>
      <c r="BO17" s="116"/>
      <c r="BP17" s="66"/>
      <c r="BQ17" s="116"/>
      <c r="BR17" s="66"/>
      <c r="BS17" s="116"/>
      <c r="BT17" s="119"/>
      <c r="BU17" s="63" t="str">
        <f t="shared" si="14"/>
        <v/>
      </c>
      <c r="BV17" s="39" t="str">
        <f t="shared" si="15"/>
        <v/>
      </c>
      <c r="BW17" s="116"/>
      <c r="BX17" s="66"/>
      <c r="BY17" s="116"/>
      <c r="BZ17" s="66"/>
      <c r="CA17" s="116"/>
      <c r="CB17" s="119"/>
      <c r="CC17" s="63" t="str">
        <f t="shared" si="16"/>
        <v/>
      </c>
      <c r="CD17" s="39" t="str">
        <f t="shared" si="17"/>
        <v/>
      </c>
      <c r="CE17" s="116"/>
      <c r="CF17" s="66"/>
      <c r="CG17" s="116"/>
      <c r="CH17" s="66"/>
      <c r="CI17" s="116"/>
      <c r="CJ17" s="119"/>
      <c r="CK17" s="63" t="str">
        <f t="shared" si="18"/>
        <v/>
      </c>
      <c r="CL17" s="39" t="str">
        <f t="shared" si="19"/>
        <v/>
      </c>
      <c r="CM17" s="116"/>
      <c r="CN17" s="66"/>
      <c r="CO17" s="116"/>
      <c r="CP17" s="66"/>
      <c r="CQ17" s="116"/>
      <c r="CR17" s="119"/>
      <c r="CS17" s="63" t="str">
        <f t="shared" si="20"/>
        <v/>
      </c>
      <c r="CT17" s="39" t="str">
        <f t="shared" si="21"/>
        <v/>
      </c>
      <c r="CU17" s="116"/>
      <c r="CV17" s="66"/>
      <c r="CW17" s="116"/>
      <c r="CX17" s="66"/>
      <c r="CY17" s="116"/>
      <c r="CZ17" s="119"/>
      <c r="DA17" s="63" t="str">
        <f t="shared" si="22"/>
        <v/>
      </c>
      <c r="DB17" s="39" t="str">
        <f t="shared" si="23"/>
        <v/>
      </c>
      <c r="DC17" s="60"/>
    </row>
    <row r="18">
      <c r="A18" s="112"/>
      <c r="C18" s="53"/>
      <c r="E18" s="54"/>
      <c r="F18" s="68"/>
      <c r="G18" s="21" t="s">
        <v>80</v>
      </c>
      <c r="H18" s="68"/>
      <c r="I18" s="55"/>
      <c r="J18" s="64"/>
      <c r="K18" s="56"/>
      <c r="L18" s="57"/>
      <c r="M18" s="56"/>
      <c r="N18" s="57"/>
      <c r="O18" s="56"/>
      <c r="P18" s="65"/>
      <c r="Q18" s="59" t="str">
        <f t="shared" si="1"/>
        <v/>
      </c>
      <c r="R18" s="39" t="str">
        <f t="shared" si="2"/>
        <v/>
      </c>
      <c r="S18" s="56"/>
      <c r="T18" s="57"/>
      <c r="U18" s="56"/>
      <c r="V18" s="57"/>
      <c r="W18" s="56"/>
      <c r="X18" s="65"/>
      <c r="Y18" s="59" t="str">
        <f t="shared" si="3"/>
        <v/>
      </c>
      <c r="Z18" s="39" t="str">
        <f t="shared" si="4"/>
        <v/>
      </c>
      <c r="AA18" s="56"/>
      <c r="AB18" s="57"/>
      <c r="AC18" s="56"/>
      <c r="AD18" s="57"/>
      <c r="AE18" s="56"/>
      <c r="AF18" s="65"/>
      <c r="AG18" s="59" t="str">
        <f t="shared" si="5"/>
        <v/>
      </c>
      <c r="AH18" s="39" t="str">
        <f t="shared" si="6"/>
        <v/>
      </c>
      <c r="AI18" s="56"/>
      <c r="AJ18" s="57"/>
      <c r="AK18" s="56"/>
      <c r="AL18" s="57"/>
      <c r="AM18" s="56"/>
      <c r="AN18" s="65"/>
      <c r="AO18" s="59" t="str">
        <f t="shared" si="7"/>
        <v/>
      </c>
      <c r="AP18" s="39" t="str">
        <f t="shared" si="8"/>
        <v/>
      </c>
      <c r="AQ18" s="56"/>
      <c r="AR18" s="57"/>
      <c r="AS18" s="56"/>
      <c r="AT18" s="57"/>
      <c r="AU18" s="56"/>
      <c r="AV18" s="65"/>
      <c r="AW18" s="59" t="str">
        <f t="shared" si="9"/>
        <v/>
      </c>
      <c r="AX18" s="39" t="str">
        <f t="shared" si="10"/>
        <v/>
      </c>
      <c r="AY18" s="56"/>
      <c r="AZ18" s="57"/>
      <c r="BA18" s="56"/>
      <c r="BB18" s="57"/>
      <c r="BC18" s="56"/>
      <c r="BD18" s="65"/>
      <c r="BE18" s="59" t="str">
        <f t="shared" si="11"/>
        <v/>
      </c>
      <c r="BF18" s="39" t="str">
        <f t="shared" si="12"/>
        <v/>
      </c>
      <c r="BG18" s="116"/>
      <c r="BH18" s="66"/>
      <c r="BI18" s="116"/>
      <c r="BJ18" s="66"/>
      <c r="BK18" s="116"/>
      <c r="BL18" s="119"/>
      <c r="BM18" s="59" t="str">
        <f t="shared" si="24"/>
        <v/>
      </c>
      <c r="BN18" s="39" t="str">
        <f t="shared" si="13"/>
        <v/>
      </c>
      <c r="BO18" s="116"/>
      <c r="BP18" s="66"/>
      <c r="BQ18" s="116"/>
      <c r="BR18" s="66"/>
      <c r="BS18" s="116"/>
      <c r="BT18" s="119"/>
      <c r="BU18" s="63" t="str">
        <f t="shared" si="14"/>
        <v/>
      </c>
      <c r="BV18" s="39" t="str">
        <f t="shared" si="15"/>
        <v/>
      </c>
      <c r="BW18" s="116"/>
      <c r="BX18" s="66"/>
      <c r="BY18" s="116"/>
      <c r="BZ18" s="66"/>
      <c r="CA18" s="116"/>
      <c r="CB18" s="119"/>
      <c r="CC18" s="63" t="str">
        <f t="shared" si="16"/>
        <v/>
      </c>
      <c r="CD18" s="39" t="str">
        <f t="shared" si="17"/>
        <v/>
      </c>
      <c r="CE18" s="116"/>
      <c r="CF18" s="66"/>
      <c r="CG18" s="116"/>
      <c r="CH18" s="66"/>
      <c r="CI18" s="116"/>
      <c r="CJ18" s="119"/>
      <c r="CK18" s="63" t="str">
        <f t="shared" si="18"/>
        <v/>
      </c>
      <c r="CL18" s="39" t="str">
        <f t="shared" si="19"/>
        <v/>
      </c>
      <c r="CM18" s="116"/>
      <c r="CN18" s="66"/>
      <c r="CO18" s="116"/>
      <c r="CP18" s="66"/>
      <c r="CQ18" s="116"/>
      <c r="CR18" s="119"/>
      <c r="CS18" s="63" t="str">
        <f t="shared" si="20"/>
        <v/>
      </c>
      <c r="CT18" s="39" t="str">
        <f t="shared" si="21"/>
        <v/>
      </c>
      <c r="CU18" s="116"/>
      <c r="CV18" s="66"/>
      <c r="CW18" s="116"/>
      <c r="CX18" s="66"/>
      <c r="CY18" s="116"/>
      <c r="CZ18" s="119"/>
      <c r="DA18" s="63" t="str">
        <f t="shared" si="22"/>
        <v/>
      </c>
      <c r="DB18" s="39" t="str">
        <f t="shared" si="23"/>
        <v/>
      </c>
      <c r="DC18" s="60"/>
    </row>
    <row r="19">
      <c r="A19" s="112"/>
      <c r="C19" s="53"/>
      <c r="E19" s="67"/>
      <c r="F19" s="68"/>
      <c r="G19" s="21" t="s">
        <v>75</v>
      </c>
      <c r="H19" s="68"/>
      <c r="I19" s="55"/>
      <c r="J19" s="64"/>
      <c r="K19" s="56"/>
      <c r="L19" s="57"/>
      <c r="M19" s="56"/>
      <c r="N19" s="57"/>
      <c r="O19" s="56"/>
      <c r="P19" s="65"/>
      <c r="Q19" s="59" t="str">
        <f t="shared" si="1"/>
        <v/>
      </c>
      <c r="R19" s="39" t="str">
        <f t="shared" si="2"/>
        <v/>
      </c>
      <c r="S19" s="56"/>
      <c r="T19" s="57"/>
      <c r="U19" s="56"/>
      <c r="V19" s="57"/>
      <c r="W19" s="56"/>
      <c r="X19" s="65"/>
      <c r="Y19" s="59" t="str">
        <f t="shared" si="3"/>
        <v/>
      </c>
      <c r="Z19" s="39" t="str">
        <f t="shared" si="4"/>
        <v/>
      </c>
      <c r="AA19" s="56"/>
      <c r="AB19" s="57"/>
      <c r="AC19" s="56"/>
      <c r="AD19" s="57"/>
      <c r="AE19" s="56"/>
      <c r="AF19" s="65"/>
      <c r="AG19" s="59" t="str">
        <f t="shared" si="5"/>
        <v/>
      </c>
      <c r="AH19" s="39" t="str">
        <f t="shared" si="6"/>
        <v/>
      </c>
      <c r="AI19" s="56"/>
      <c r="AJ19" s="57"/>
      <c r="AK19" s="56"/>
      <c r="AL19" s="57"/>
      <c r="AM19" s="56"/>
      <c r="AN19" s="65"/>
      <c r="AO19" s="59" t="str">
        <f t="shared" si="7"/>
        <v/>
      </c>
      <c r="AP19" s="39" t="str">
        <f t="shared" si="8"/>
        <v/>
      </c>
      <c r="AQ19" s="56"/>
      <c r="AR19" s="57"/>
      <c r="AS19" s="56"/>
      <c r="AT19" s="57"/>
      <c r="AU19" s="56"/>
      <c r="AV19" s="65"/>
      <c r="AW19" s="59" t="str">
        <f t="shared" si="9"/>
        <v/>
      </c>
      <c r="AX19" s="39" t="str">
        <f t="shared" si="10"/>
        <v/>
      </c>
      <c r="AY19" s="56"/>
      <c r="AZ19" s="57"/>
      <c r="BA19" s="56"/>
      <c r="BB19" s="57"/>
      <c r="BC19" s="56"/>
      <c r="BD19" s="65"/>
      <c r="BE19" s="59" t="str">
        <f t="shared" si="11"/>
        <v/>
      </c>
      <c r="BF19" s="39" t="str">
        <f t="shared" si="12"/>
        <v/>
      </c>
      <c r="BG19" s="116"/>
      <c r="BH19" s="66"/>
      <c r="BI19" s="116"/>
      <c r="BJ19" s="66"/>
      <c r="BK19" s="116"/>
      <c r="BL19" s="119"/>
      <c r="BM19" s="59" t="str">
        <f t="shared" si="24"/>
        <v/>
      </c>
      <c r="BN19" s="39" t="str">
        <f t="shared" si="13"/>
        <v/>
      </c>
      <c r="BO19" s="116"/>
      <c r="BP19" s="66"/>
      <c r="BQ19" s="116"/>
      <c r="BR19" s="66"/>
      <c r="BS19" s="116"/>
      <c r="BT19" s="119"/>
      <c r="BU19" s="63" t="str">
        <f t="shared" si="14"/>
        <v/>
      </c>
      <c r="BV19" s="39" t="str">
        <f t="shared" si="15"/>
        <v/>
      </c>
      <c r="BW19" s="116"/>
      <c r="BX19" s="66"/>
      <c r="BY19" s="116"/>
      <c r="BZ19" s="66"/>
      <c r="CA19" s="116"/>
      <c r="CB19" s="119"/>
      <c r="CC19" s="63" t="str">
        <f t="shared" si="16"/>
        <v/>
      </c>
      <c r="CD19" s="39" t="str">
        <f t="shared" si="17"/>
        <v/>
      </c>
      <c r="CE19" s="116"/>
      <c r="CF19" s="66"/>
      <c r="CG19" s="116"/>
      <c r="CH19" s="66"/>
      <c r="CI19" s="116"/>
      <c r="CJ19" s="119"/>
      <c r="CK19" s="63" t="str">
        <f t="shared" si="18"/>
        <v/>
      </c>
      <c r="CL19" s="39" t="str">
        <f t="shared" si="19"/>
        <v/>
      </c>
      <c r="CM19" s="116"/>
      <c r="CN19" s="66"/>
      <c r="CO19" s="116"/>
      <c r="CP19" s="66"/>
      <c r="CQ19" s="116"/>
      <c r="CR19" s="119"/>
      <c r="CS19" s="63" t="str">
        <f t="shared" si="20"/>
        <v/>
      </c>
      <c r="CT19" s="39" t="str">
        <f t="shared" si="21"/>
        <v/>
      </c>
      <c r="CU19" s="116"/>
      <c r="CV19" s="66"/>
      <c r="CW19" s="116"/>
      <c r="CX19" s="66"/>
      <c r="CY19" s="116"/>
      <c r="CZ19" s="119"/>
      <c r="DA19" s="63" t="str">
        <f t="shared" si="22"/>
        <v/>
      </c>
      <c r="DB19" s="39" t="str">
        <f t="shared" si="23"/>
        <v/>
      </c>
      <c r="DC19" s="60"/>
    </row>
    <row r="20">
      <c r="A20" s="112"/>
      <c r="C20" s="53"/>
      <c r="E20" s="67"/>
      <c r="F20" s="68"/>
      <c r="G20" s="68"/>
      <c r="H20" s="68"/>
      <c r="I20" s="55"/>
      <c r="J20" s="64"/>
      <c r="K20" s="56"/>
      <c r="L20" s="57"/>
      <c r="M20" s="56"/>
      <c r="N20" s="57"/>
      <c r="O20" s="56"/>
      <c r="P20" s="65"/>
      <c r="Q20" s="59" t="str">
        <f t="shared" si="1"/>
        <v/>
      </c>
      <c r="R20" s="39" t="str">
        <f t="shared" si="2"/>
        <v/>
      </c>
      <c r="S20" s="56"/>
      <c r="T20" s="57"/>
      <c r="U20" s="56"/>
      <c r="V20" s="57"/>
      <c r="W20" s="56"/>
      <c r="X20" s="65"/>
      <c r="Y20" s="59" t="str">
        <f t="shared" si="3"/>
        <v/>
      </c>
      <c r="Z20" s="39" t="str">
        <f t="shared" si="4"/>
        <v/>
      </c>
      <c r="AA20" s="56"/>
      <c r="AB20" s="57"/>
      <c r="AC20" s="56"/>
      <c r="AD20" s="57"/>
      <c r="AE20" s="56"/>
      <c r="AF20" s="65"/>
      <c r="AG20" s="59" t="str">
        <f t="shared" si="5"/>
        <v/>
      </c>
      <c r="AH20" s="39" t="str">
        <f t="shared" si="6"/>
        <v/>
      </c>
      <c r="AI20" s="56"/>
      <c r="AJ20" s="57"/>
      <c r="AK20" s="56"/>
      <c r="AL20" s="57"/>
      <c r="AM20" s="56"/>
      <c r="AN20" s="65"/>
      <c r="AO20" s="59" t="str">
        <f t="shared" si="7"/>
        <v/>
      </c>
      <c r="AP20" s="39" t="str">
        <f t="shared" si="8"/>
        <v/>
      </c>
      <c r="AQ20" s="56"/>
      <c r="AR20" s="57"/>
      <c r="AS20" s="56"/>
      <c r="AT20" s="57"/>
      <c r="AU20" s="56"/>
      <c r="AV20" s="65"/>
      <c r="AW20" s="59" t="str">
        <f t="shared" si="9"/>
        <v/>
      </c>
      <c r="AX20" s="39" t="str">
        <f t="shared" si="10"/>
        <v/>
      </c>
      <c r="AY20" s="56"/>
      <c r="AZ20" s="57"/>
      <c r="BA20" s="56"/>
      <c r="BB20" s="57"/>
      <c r="BC20" s="56"/>
      <c r="BD20" s="65"/>
      <c r="BE20" s="59" t="str">
        <f t="shared" si="11"/>
        <v/>
      </c>
      <c r="BF20" s="39" t="str">
        <f t="shared" si="12"/>
        <v/>
      </c>
      <c r="BG20" s="116"/>
      <c r="BH20" s="66"/>
      <c r="BI20" s="116"/>
      <c r="BJ20" s="66"/>
      <c r="BK20" s="116"/>
      <c r="BL20" s="119"/>
      <c r="BM20" s="59" t="str">
        <f t="shared" si="24"/>
        <v/>
      </c>
      <c r="BN20" s="39" t="str">
        <f t="shared" si="13"/>
        <v/>
      </c>
      <c r="BO20" s="116"/>
      <c r="BP20" s="66"/>
      <c r="BQ20" s="116"/>
      <c r="BR20" s="66"/>
      <c r="BS20" s="116"/>
      <c r="BT20" s="119"/>
      <c r="BU20" s="63" t="str">
        <f t="shared" si="14"/>
        <v/>
      </c>
      <c r="BV20" s="39" t="str">
        <f t="shared" si="15"/>
        <v/>
      </c>
      <c r="BW20" s="116"/>
      <c r="BX20" s="66"/>
      <c r="BY20" s="116"/>
      <c r="BZ20" s="66"/>
      <c r="CA20" s="116"/>
      <c r="CB20" s="119"/>
      <c r="CC20" s="63" t="str">
        <f t="shared" si="16"/>
        <v/>
      </c>
      <c r="CD20" s="39" t="str">
        <f t="shared" si="17"/>
        <v/>
      </c>
      <c r="CE20" s="116"/>
      <c r="CF20" s="66"/>
      <c r="CG20" s="116"/>
      <c r="CH20" s="66"/>
      <c r="CI20" s="116"/>
      <c r="CJ20" s="119"/>
      <c r="CK20" s="63" t="str">
        <f t="shared" si="18"/>
        <v/>
      </c>
      <c r="CL20" s="39" t="str">
        <f t="shared" si="19"/>
        <v/>
      </c>
      <c r="CM20" s="116"/>
      <c r="CN20" s="66"/>
      <c r="CO20" s="116"/>
      <c r="CP20" s="66"/>
      <c r="CQ20" s="116"/>
      <c r="CR20" s="119"/>
      <c r="CS20" s="63" t="str">
        <f t="shared" si="20"/>
        <v/>
      </c>
      <c r="CT20" s="39" t="str">
        <f t="shared" si="21"/>
        <v/>
      </c>
      <c r="CU20" s="116"/>
      <c r="CV20" s="66"/>
      <c r="CW20" s="116"/>
      <c r="CX20" s="66"/>
      <c r="CY20" s="116"/>
      <c r="CZ20" s="119"/>
      <c r="DA20" s="63" t="str">
        <f t="shared" si="22"/>
        <v/>
      </c>
      <c r="DB20" s="39" t="str">
        <f t="shared" si="23"/>
        <v/>
      </c>
      <c r="DC20" s="60"/>
    </row>
    <row r="21">
      <c r="A21" s="112"/>
      <c r="C21" s="53"/>
      <c r="E21" s="67"/>
      <c r="F21" s="68"/>
      <c r="G21" s="68"/>
      <c r="H21" s="68"/>
      <c r="I21" s="55"/>
      <c r="J21" s="64"/>
      <c r="K21" s="56"/>
      <c r="L21" s="57"/>
      <c r="M21" s="56"/>
      <c r="N21" s="57"/>
      <c r="O21" s="56"/>
      <c r="P21" s="65"/>
      <c r="Q21" s="59" t="str">
        <f t="shared" si="1"/>
        <v/>
      </c>
      <c r="R21" s="39" t="str">
        <f t="shared" si="2"/>
        <v/>
      </c>
      <c r="S21" s="56"/>
      <c r="T21" s="57"/>
      <c r="U21" s="56"/>
      <c r="V21" s="57"/>
      <c r="W21" s="56"/>
      <c r="X21" s="65"/>
      <c r="Y21" s="59" t="str">
        <f t="shared" si="3"/>
        <v/>
      </c>
      <c r="Z21" s="39" t="str">
        <f t="shared" si="4"/>
        <v/>
      </c>
      <c r="AA21" s="56"/>
      <c r="AB21" s="57"/>
      <c r="AC21" s="56"/>
      <c r="AD21" s="57"/>
      <c r="AE21" s="56"/>
      <c r="AF21" s="65"/>
      <c r="AG21" s="59" t="str">
        <f t="shared" si="5"/>
        <v/>
      </c>
      <c r="AH21" s="39" t="str">
        <f t="shared" si="6"/>
        <v/>
      </c>
      <c r="AI21" s="56"/>
      <c r="AJ21" s="57"/>
      <c r="AK21" s="56"/>
      <c r="AL21" s="57"/>
      <c r="AM21" s="56"/>
      <c r="AN21" s="65"/>
      <c r="AO21" s="59" t="str">
        <f t="shared" si="7"/>
        <v/>
      </c>
      <c r="AP21" s="39" t="str">
        <f t="shared" si="8"/>
        <v/>
      </c>
      <c r="AQ21" s="56"/>
      <c r="AR21" s="57"/>
      <c r="AS21" s="56"/>
      <c r="AT21" s="57"/>
      <c r="AU21" s="56"/>
      <c r="AV21" s="65"/>
      <c r="AW21" s="59" t="str">
        <f t="shared" si="9"/>
        <v/>
      </c>
      <c r="AX21" s="39" t="str">
        <f t="shared" si="10"/>
        <v/>
      </c>
      <c r="AY21" s="56"/>
      <c r="AZ21" s="57"/>
      <c r="BA21" s="56"/>
      <c r="BB21" s="57"/>
      <c r="BC21" s="56"/>
      <c r="BD21" s="65"/>
      <c r="BE21" s="59" t="str">
        <f t="shared" si="11"/>
        <v/>
      </c>
      <c r="BF21" s="39" t="str">
        <f t="shared" si="12"/>
        <v/>
      </c>
      <c r="BG21" s="116"/>
      <c r="BH21" s="66"/>
      <c r="BI21" s="116"/>
      <c r="BJ21" s="66"/>
      <c r="BK21" s="116"/>
      <c r="BL21" s="119"/>
      <c r="BM21" s="59" t="str">
        <f t="shared" si="24"/>
        <v/>
      </c>
      <c r="BN21" s="39" t="str">
        <f t="shared" si="13"/>
        <v/>
      </c>
      <c r="BO21" s="116"/>
      <c r="BP21" s="66"/>
      <c r="BQ21" s="116"/>
      <c r="BR21" s="66"/>
      <c r="BS21" s="116"/>
      <c r="BT21" s="119"/>
      <c r="BU21" s="63" t="str">
        <f t="shared" si="14"/>
        <v/>
      </c>
      <c r="BV21" s="39" t="str">
        <f t="shared" si="15"/>
        <v/>
      </c>
      <c r="BW21" s="116"/>
      <c r="BX21" s="66"/>
      <c r="BY21" s="116"/>
      <c r="BZ21" s="66"/>
      <c r="CA21" s="116"/>
      <c r="CB21" s="119"/>
      <c r="CC21" s="63" t="str">
        <f t="shared" si="16"/>
        <v/>
      </c>
      <c r="CD21" s="39" t="str">
        <f t="shared" si="17"/>
        <v/>
      </c>
      <c r="CE21" s="116"/>
      <c r="CF21" s="66"/>
      <c r="CG21" s="116"/>
      <c r="CH21" s="66"/>
      <c r="CI21" s="116"/>
      <c r="CJ21" s="119"/>
      <c r="CK21" s="63" t="str">
        <f t="shared" si="18"/>
        <v/>
      </c>
      <c r="CL21" s="39" t="str">
        <f t="shared" si="19"/>
        <v/>
      </c>
      <c r="CM21" s="116"/>
      <c r="CN21" s="66"/>
      <c r="CO21" s="116"/>
      <c r="CP21" s="66"/>
      <c r="CQ21" s="116"/>
      <c r="CR21" s="119"/>
      <c r="CS21" s="63" t="str">
        <f t="shared" si="20"/>
        <v/>
      </c>
      <c r="CT21" s="39" t="str">
        <f t="shared" si="21"/>
        <v/>
      </c>
      <c r="CU21" s="116"/>
      <c r="CV21" s="66"/>
      <c r="CW21" s="116"/>
      <c r="CX21" s="66"/>
      <c r="CY21" s="116"/>
      <c r="CZ21" s="119"/>
      <c r="DA21" s="63" t="str">
        <f t="shared" si="22"/>
        <v/>
      </c>
      <c r="DB21" s="39" t="str">
        <f t="shared" si="23"/>
        <v/>
      </c>
      <c r="DC21" s="60"/>
    </row>
    <row r="22">
      <c r="A22" s="112"/>
      <c r="C22" s="53"/>
      <c r="F22" s="68"/>
      <c r="H22" s="68"/>
      <c r="I22" s="55"/>
      <c r="J22" s="64"/>
      <c r="K22" s="69"/>
      <c r="L22" s="65"/>
      <c r="M22" s="69"/>
      <c r="N22" s="65"/>
      <c r="O22" s="69"/>
      <c r="P22" s="65"/>
      <c r="Q22" s="59" t="str">
        <f t="shared" si="1"/>
        <v/>
      </c>
      <c r="R22" s="39" t="str">
        <f t="shared" si="2"/>
        <v/>
      </c>
      <c r="S22" s="69"/>
      <c r="T22" s="65"/>
      <c r="U22" s="69"/>
      <c r="V22" s="65"/>
      <c r="W22" s="69"/>
      <c r="X22" s="65"/>
      <c r="Y22" s="59" t="str">
        <f t="shared" si="3"/>
        <v/>
      </c>
      <c r="Z22" s="39" t="str">
        <f t="shared" si="4"/>
        <v/>
      </c>
      <c r="AA22" s="69"/>
      <c r="AB22" s="65"/>
      <c r="AC22" s="69"/>
      <c r="AD22" s="65"/>
      <c r="AE22" s="69"/>
      <c r="AF22" s="65"/>
      <c r="AG22" s="59" t="str">
        <f t="shared" si="5"/>
        <v/>
      </c>
      <c r="AH22" s="39" t="str">
        <f t="shared" si="6"/>
        <v/>
      </c>
      <c r="AI22" s="56"/>
      <c r="AJ22" s="57"/>
      <c r="AK22" s="69"/>
      <c r="AL22" s="57"/>
      <c r="AM22" s="56"/>
      <c r="AN22" s="65"/>
      <c r="AO22" s="59" t="str">
        <f t="shared" si="7"/>
        <v/>
      </c>
      <c r="AP22" s="39" t="str">
        <f t="shared" si="8"/>
        <v/>
      </c>
      <c r="AQ22" s="56"/>
      <c r="AR22" s="57"/>
      <c r="AS22" s="56"/>
      <c r="AT22" s="57"/>
      <c r="AU22" s="56"/>
      <c r="AV22" s="65"/>
      <c r="AW22" s="59" t="str">
        <f t="shared" si="9"/>
        <v/>
      </c>
      <c r="AX22" s="39" t="str">
        <f t="shared" si="10"/>
        <v/>
      </c>
      <c r="AY22" s="56"/>
      <c r="AZ22" s="57"/>
      <c r="BA22" s="56"/>
      <c r="BB22" s="57"/>
      <c r="BC22" s="56"/>
      <c r="BD22" s="65"/>
      <c r="BE22" s="59" t="str">
        <f t="shared" si="11"/>
        <v/>
      </c>
      <c r="BF22" s="39" t="str">
        <f t="shared" si="12"/>
        <v/>
      </c>
      <c r="BG22" s="116"/>
      <c r="BH22" s="123"/>
      <c r="BI22" s="71"/>
      <c r="BJ22" s="123"/>
      <c r="BK22" s="62"/>
      <c r="BL22" s="65"/>
      <c r="BM22" s="59" t="str">
        <f t="shared" si="24"/>
        <v/>
      </c>
      <c r="BN22" s="39" t="str">
        <f t="shared" si="13"/>
        <v/>
      </c>
      <c r="BO22" s="69"/>
      <c r="BP22" s="65"/>
      <c r="BQ22" s="69"/>
      <c r="BR22" s="65"/>
      <c r="BS22" s="69"/>
      <c r="BT22" s="65"/>
      <c r="BU22" s="63" t="str">
        <f t="shared" si="14"/>
        <v/>
      </c>
      <c r="BV22" s="39" t="str">
        <f t="shared" si="15"/>
        <v/>
      </c>
      <c r="BW22" s="69"/>
      <c r="BX22" s="65"/>
      <c r="BY22" s="69"/>
      <c r="BZ22" s="65"/>
      <c r="CA22" s="69"/>
      <c r="CB22" s="65"/>
      <c r="CC22" s="63" t="str">
        <f t="shared" si="16"/>
        <v/>
      </c>
      <c r="CD22" s="39" t="str">
        <f t="shared" si="17"/>
        <v/>
      </c>
      <c r="CE22" s="69"/>
      <c r="CF22" s="65"/>
      <c r="CG22" s="69"/>
      <c r="CH22" s="65"/>
      <c r="CI22" s="69"/>
      <c r="CJ22" s="65"/>
      <c r="CK22" s="63" t="str">
        <f t="shared" si="18"/>
        <v/>
      </c>
      <c r="CL22" s="39" t="str">
        <f t="shared" si="19"/>
        <v/>
      </c>
      <c r="CM22" s="69"/>
      <c r="CN22" s="65"/>
      <c r="CO22" s="69"/>
      <c r="CP22" s="65"/>
      <c r="CQ22" s="69"/>
      <c r="CR22" s="65"/>
      <c r="CS22" s="63" t="str">
        <f t="shared" si="20"/>
        <v/>
      </c>
      <c r="CT22" s="39" t="str">
        <f t="shared" si="21"/>
        <v/>
      </c>
      <c r="CU22" s="69"/>
      <c r="CV22" s="65"/>
      <c r="CW22" s="116"/>
      <c r="CX22" s="65"/>
      <c r="CY22" s="69"/>
      <c r="CZ22" s="65"/>
      <c r="DA22" s="63" t="str">
        <f t="shared" si="22"/>
        <v/>
      </c>
      <c r="DB22" s="39" t="str">
        <f t="shared" si="23"/>
        <v/>
      </c>
      <c r="DC22" s="60"/>
    </row>
    <row r="23">
      <c r="A23" s="112"/>
      <c r="C23" s="53"/>
      <c r="F23" s="68"/>
      <c r="H23" s="68"/>
      <c r="I23" s="55"/>
      <c r="J23" s="64"/>
      <c r="K23" s="69"/>
      <c r="L23" s="65"/>
      <c r="M23" s="69"/>
      <c r="N23" s="65"/>
      <c r="O23" s="69"/>
      <c r="P23" s="65"/>
      <c r="Q23" s="59" t="str">
        <f t="shared" si="1"/>
        <v/>
      </c>
      <c r="R23" s="39" t="str">
        <f t="shared" si="2"/>
        <v/>
      </c>
      <c r="S23" s="69"/>
      <c r="T23" s="65"/>
      <c r="U23" s="69"/>
      <c r="V23" s="65"/>
      <c r="W23" s="69"/>
      <c r="X23" s="65"/>
      <c r="Y23" s="59" t="str">
        <f t="shared" si="3"/>
        <v/>
      </c>
      <c r="Z23" s="39" t="str">
        <f t="shared" si="4"/>
        <v/>
      </c>
      <c r="AA23" s="69"/>
      <c r="AB23" s="65"/>
      <c r="AC23" s="69"/>
      <c r="AD23" s="65"/>
      <c r="AE23" s="69"/>
      <c r="AF23" s="65"/>
      <c r="AG23" s="59" t="str">
        <f t="shared" si="5"/>
        <v/>
      </c>
      <c r="AH23" s="39" t="str">
        <f t="shared" si="6"/>
        <v/>
      </c>
      <c r="AI23" s="69"/>
      <c r="AJ23" s="65"/>
      <c r="AK23" s="69"/>
      <c r="AL23" s="65"/>
      <c r="AM23" s="69"/>
      <c r="AN23" s="65"/>
      <c r="AO23" s="59" t="str">
        <f t="shared" si="7"/>
        <v/>
      </c>
      <c r="AP23" s="39" t="str">
        <f t="shared" si="8"/>
        <v/>
      </c>
      <c r="AQ23" s="56"/>
      <c r="AR23" s="57"/>
      <c r="AS23" s="56"/>
      <c r="AT23" s="57"/>
      <c r="AU23" s="56"/>
      <c r="AV23" s="65"/>
      <c r="AW23" s="59" t="str">
        <f t="shared" si="9"/>
        <v/>
      </c>
      <c r="AX23" s="39" t="str">
        <f t="shared" si="10"/>
        <v/>
      </c>
      <c r="AY23" s="56"/>
      <c r="AZ23" s="57"/>
      <c r="BA23" s="56"/>
      <c r="BB23" s="57"/>
      <c r="BC23" s="56"/>
      <c r="BD23" s="65"/>
      <c r="BE23" s="59" t="str">
        <f t="shared" si="11"/>
        <v/>
      </c>
      <c r="BF23" s="39" t="str">
        <f t="shared" si="12"/>
        <v/>
      </c>
      <c r="BG23" s="116"/>
      <c r="BH23" s="66"/>
      <c r="BI23" s="69"/>
      <c r="BJ23" s="66"/>
      <c r="BK23" s="116"/>
      <c r="BL23" s="65"/>
      <c r="BM23" s="59" t="str">
        <f t="shared" si="24"/>
        <v/>
      </c>
      <c r="BN23" s="39" t="str">
        <f t="shared" si="13"/>
        <v/>
      </c>
      <c r="BO23" s="69"/>
      <c r="BP23" s="65"/>
      <c r="BQ23" s="69"/>
      <c r="BR23" s="65"/>
      <c r="BS23" s="69"/>
      <c r="BT23" s="65"/>
      <c r="BU23" s="63" t="str">
        <f t="shared" si="14"/>
        <v/>
      </c>
      <c r="BV23" s="39" t="str">
        <f t="shared" si="15"/>
        <v/>
      </c>
      <c r="BW23" s="69"/>
      <c r="BX23" s="65"/>
      <c r="BY23" s="69"/>
      <c r="BZ23" s="65"/>
      <c r="CA23" s="69"/>
      <c r="CB23" s="65"/>
      <c r="CC23" s="63" t="str">
        <f t="shared" si="16"/>
        <v/>
      </c>
      <c r="CD23" s="39" t="str">
        <f t="shared" si="17"/>
        <v/>
      </c>
      <c r="CE23" s="69"/>
      <c r="CF23" s="65"/>
      <c r="CG23" s="69"/>
      <c r="CH23" s="65"/>
      <c r="CI23" s="69"/>
      <c r="CJ23" s="65"/>
      <c r="CK23" s="63" t="str">
        <f t="shared" si="18"/>
        <v/>
      </c>
      <c r="CL23" s="39" t="str">
        <f t="shared" si="19"/>
        <v/>
      </c>
      <c r="CM23" s="69"/>
      <c r="CN23" s="65"/>
      <c r="CO23" s="69"/>
      <c r="CP23" s="65"/>
      <c r="CQ23" s="69"/>
      <c r="CR23" s="65"/>
      <c r="CS23" s="63" t="str">
        <f t="shared" si="20"/>
        <v/>
      </c>
      <c r="CT23" s="39" t="str">
        <f t="shared" si="21"/>
        <v/>
      </c>
      <c r="CU23" s="69"/>
      <c r="CV23" s="65"/>
      <c r="CW23" s="116"/>
      <c r="CX23" s="65"/>
      <c r="CY23" s="69"/>
      <c r="CZ23" s="65"/>
      <c r="DA23" s="63" t="str">
        <f t="shared" si="22"/>
        <v/>
      </c>
      <c r="DB23" s="39" t="str">
        <f t="shared" si="23"/>
        <v/>
      </c>
      <c r="DC23" s="60"/>
    </row>
    <row r="24">
      <c r="C24" s="53"/>
      <c r="F24" s="68"/>
      <c r="H24" s="68"/>
      <c r="I24" s="55"/>
      <c r="J24" s="64"/>
      <c r="K24" s="69"/>
      <c r="L24" s="65"/>
      <c r="M24" s="69"/>
      <c r="N24" s="65"/>
      <c r="O24" s="69"/>
      <c r="P24" s="65"/>
      <c r="Q24" s="59" t="str">
        <f t="shared" si="1"/>
        <v/>
      </c>
      <c r="R24" s="39" t="str">
        <f t="shared" si="2"/>
        <v/>
      </c>
      <c r="S24" s="69"/>
      <c r="T24" s="65"/>
      <c r="U24" s="69"/>
      <c r="V24" s="65"/>
      <c r="W24" s="69"/>
      <c r="X24" s="65"/>
      <c r="Y24" s="59" t="str">
        <f t="shared" si="3"/>
        <v/>
      </c>
      <c r="Z24" s="39" t="str">
        <f t="shared" si="4"/>
        <v/>
      </c>
      <c r="AA24" s="69"/>
      <c r="AB24" s="65"/>
      <c r="AC24" s="69"/>
      <c r="AD24" s="65"/>
      <c r="AE24" s="69"/>
      <c r="AF24" s="65"/>
      <c r="AG24" s="59" t="str">
        <f t="shared" si="5"/>
        <v/>
      </c>
      <c r="AH24" s="39" t="str">
        <f t="shared" si="6"/>
        <v/>
      </c>
      <c r="AI24" s="69"/>
      <c r="AJ24" s="65"/>
      <c r="AK24" s="69"/>
      <c r="AL24" s="65"/>
      <c r="AM24" s="69"/>
      <c r="AN24" s="65"/>
      <c r="AO24" s="59" t="str">
        <f t="shared" si="7"/>
        <v/>
      </c>
      <c r="AP24" s="39" t="str">
        <f t="shared" si="8"/>
        <v/>
      </c>
      <c r="AQ24" s="69"/>
      <c r="AR24" s="65"/>
      <c r="AS24" s="69"/>
      <c r="AT24" s="65"/>
      <c r="AU24" s="69"/>
      <c r="AV24" s="65"/>
      <c r="AW24" s="59" t="str">
        <f t="shared" si="9"/>
        <v/>
      </c>
      <c r="AX24" s="39" t="str">
        <f t="shared" si="10"/>
        <v/>
      </c>
      <c r="AY24" s="69"/>
      <c r="AZ24" s="65"/>
      <c r="BA24" s="69"/>
      <c r="BB24" s="65"/>
      <c r="BC24" s="69"/>
      <c r="BD24" s="65"/>
      <c r="BE24" s="59" t="str">
        <f t="shared" si="11"/>
        <v/>
      </c>
      <c r="BF24" s="39" t="str">
        <f t="shared" si="12"/>
        <v/>
      </c>
      <c r="BG24" s="69"/>
      <c r="BH24" s="65"/>
      <c r="BI24" s="69"/>
      <c r="BJ24" s="65"/>
      <c r="BK24" s="69"/>
      <c r="BL24" s="65"/>
      <c r="BM24" s="59" t="str">
        <f t="shared" si="24"/>
        <v/>
      </c>
      <c r="BN24" s="39" t="str">
        <f t="shared" si="13"/>
        <v/>
      </c>
      <c r="BO24" s="69"/>
      <c r="BP24" s="65"/>
      <c r="BQ24" s="69"/>
      <c r="BR24" s="65"/>
      <c r="BS24" s="69"/>
      <c r="BT24" s="65"/>
      <c r="BU24" s="63" t="str">
        <f t="shared" si="14"/>
        <v/>
      </c>
      <c r="BV24" s="39" t="str">
        <f t="shared" si="15"/>
        <v/>
      </c>
      <c r="BW24" s="69"/>
      <c r="BX24" s="65"/>
      <c r="BY24" s="69"/>
      <c r="BZ24" s="65"/>
      <c r="CA24" s="69"/>
      <c r="CB24" s="65"/>
      <c r="CC24" s="63" t="str">
        <f t="shared" si="16"/>
        <v/>
      </c>
      <c r="CD24" s="39" t="str">
        <f t="shared" si="17"/>
        <v/>
      </c>
      <c r="CE24" s="69"/>
      <c r="CF24" s="65"/>
      <c r="CG24" s="69"/>
      <c r="CH24" s="65"/>
      <c r="CI24" s="69"/>
      <c r="CJ24" s="65"/>
      <c r="CK24" s="63" t="str">
        <f t="shared" si="18"/>
        <v/>
      </c>
      <c r="CL24" s="39" t="str">
        <f t="shared" si="19"/>
        <v/>
      </c>
      <c r="CM24" s="69"/>
      <c r="CN24" s="65"/>
      <c r="CO24" s="69"/>
      <c r="CP24" s="65"/>
      <c r="CQ24" s="69"/>
      <c r="CR24" s="65"/>
      <c r="CS24" s="63" t="str">
        <f t="shared" si="20"/>
        <v/>
      </c>
      <c r="CT24" s="39" t="str">
        <f t="shared" si="21"/>
        <v/>
      </c>
      <c r="CU24" s="69"/>
      <c r="CV24" s="65"/>
      <c r="CW24" s="116"/>
      <c r="CX24" s="65"/>
      <c r="CY24" s="69"/>
      <c r="CZ24" s="65"/>
      <c r="DA24" s="63" t="str">
        <f t="shared" si="22"/>
        <v/>
      </c>
      <c r="DB24" s="39" t="str">
        <f t="shared" si="23"/>
        <v/>
      </c>
      <c r="DC24" s="60"/>
    </row>
    <row r="25">
      <c r="C25" s="53"/>
      <c r="F25" s="68"/>
      <c r="H25" s="68"/>
      <c r="I25" s="55"/>
      <c r="J25" s="64"/>
      <c r="K25" s="69"/>
      <c r="L25" s="65"/>
      <c r="M25" s="69"/>
      <c r="N25" s="65"/>
      <c r="O25" s="69"/>
      <c r="P25" s="65"/>
      <c r="Q25" s="59" t="str">
        <f t="shared" si="1"/>
        <v/>
      </c>
      <c r="R25" s="39" t="str">
        <f t="shared" si="2"/>
        <v/>
      </c>
      <c r="S25" s="69"/>
      <c r="T25" s="65"/>
      <c r="U25" s="69"/>
      <c r="V25" s="65"/>
      <c r="W25" s="69"/>
      <c r="X25" s="65"/>
      <c r="Y25" s="59" t="str">
        <f t="shared" si="3"/>
        <v/>
      </c>
      <c r="Z25" s="39" t="str">
        <f t="shared" si="4"/>
        <v/>
      </c>
      <c r="AA25" s="69"/>
      <c r="AB25" s="65"/>
      <c r="AC25" s="69"/>
      <c r="AD25" s="65"/>
      <c r="AE25" s="69"/>
      <c r="AF25" s="65"/>
      <c r="AG25" s="59" t="str">
        <f t="shared" si="5"/>
        <v/>
      </c>
      <c r="AH25" s="39" t="str">
        <f t="shared" si="6"/>
        <v/>
      </c>
      <c r="AI25" s="69"/>
      <c r="AJ25" s="65"/>
      <c r="AK25" s="69"/>
      <c r="AL25" s="65"/>
      <c r="AM25" s="69"/>
      <c r="AN25" s="65"/>
      <c r="AO25" s="59" t="str">
        <f t="shared" si="7"/>
        <v/>
      </c>
      <c r="AP25" s="39" t="str">
        <f t="shared" si="8"/>
        <v/>
      </c>
      <c r="AQ25" s="69"/>
      <c r="AR25" s="65"/>
      <c r="AS25" s="69"/>
      <c r="AT25" s="65"/>
      <c r="AU25" s="69"/>
      <c r="AV25" s="65"/>
      <c r="AW25" s="59" t="str">
        <f t="shared" si="9"/>
        <v/>
      </c>
      <c r="AX25" s="39" t="str">
        <f t="shared" si="10"/>
        <v/>
      </c>
      <c r="AY25" s="69"/>
      <c r="AZ25" s="65"/>
      <c r="BA25" s="69"/>
      <c r="BB25" s="65"/>
      <c r="BC25" s="69"/>
      <c r="BD25" s="65"/>
      <c r="BE25" s="59" t="str">
        <f t="shared" si="11"/>
        <v/>
      </c>
      <c r="BF25" s="39" t="str">
        <f t="shared" si="12"/>
        <v/>
      </c>
      <c r="BG25" s="69"/>
      <c r="BH25" s="65"/>
      <c r="BI25" s="69"/>
      <c r="BJ25" s="65"/>
      <c r="BK25" s="69"/>
      <c r="BL25" s="65"/>
      <c r="BM25" s="59" t="str">
        <f t="shared" si="24"/>
        <v/>
      </c>
      <c r="BN25" s="39" t="str">
        <f t="shared" si="13"/>
        <v/>
      </c>
      <c r="BO25" s="69"/>
      <c r="BP25" s="65"/>
      <c r="BQ25" s="69"/>
      <c r="BR25" s="65"/>
      <c r="BS25" s="69"/>
      <c r="BT25" s="65"/>
      <c r="BU25" s="63" t="str">
        <f t="shared" si="14"/>
        <v/>
      </c>
      <c r="BV25" s="39" t="str">
        <f t="shared" si="15"/>
        <v/>
      </c>
      <c r="BW25" s="69"/>
      <c r="BX25" s="65"/>
      <c r="BY25" s="69"/>
      <c r="BZ25" s="65"/>
      <c r="CA25" s="69"/>
      <c r="CB25" s="65"/>
      <c r="CC25" s="63" t="str">
        <f t="shared" si="16"/>
        <v/>
      </c>
      <c r="CD25" s="39" t="str">
        <f t="shared" si="17"/>
        <v/>
      </c>
      <c r="CE25" s="69"/>
      <c r="CF25" s="65"/>
      <c r="CG25" s="69"/>
      <c r="CH25" s="65"/>
      <c r="CI25" s="69"/>
      <c r="CJ25" s="65"/>
      <c r="CK25" s="63" t="str">
        <f t="shared" si="18"/>
        <v/>
      </c>
      <c r="CL25" s="39" t="str">
        <f t="shared" si="19"/>
        <v/>
      </c>
      <c r="CM25" s="69"/>
      <c r="CN25" s="65"/>
      <c r="CO25" s="69"/>
      <c r="CP25" s="65"/>
      <c r="CQ25" s="69"/>
      <c r="CR25" s="65"/>
      <c r="CS25" s="63" t="str">
        <f t="shared" si="20"/>
        <v/>
      </c>
      <c r="CT25" s="39" t="str">
        <f t="shared" si="21"/>
        <v/>
      </c>
      <c r="CU25" s="69"/>
      <c r="CV25" s="65"/>
      <c r="CW25" s="116"/>
      <c r="CX25" s="65"/>
      <c r="CY25" s="69"/>
      <c r="CZ25" s="65"/>
      <c r="DA25" s="63" t="str">
        <f t="shared" si="22"/>
        <v/>
      </c>
      <c r="DB25" s="39" t="str">
        <f t="shared" si="23"/>
        <v/>
      </c>
      <c r="DC25" s="60"/>
    </row>
    <row r="26">
      <c r="A26" s="112"/>
      <c r="C26" s="53"/>
      <c r="E26" s="54"/>
      <c r="I26" s="70"/>
      <c r="J26" s="64"/>
      <c r="K26" s="69"/>
      <c r="L26" s="57"/>
      <c r="M26" s="56"/>
      <c r="N26" s="57"/>
      <c r="O26" s="56"/>
      <c r="P26" s="65"/>
      <c r="Q26" s="59" t="str">
        <f t="shared" si="1"/>
        <v/>
      </c>
      <c r="R26" s="39" t="str">
        <f t="shared" si="2"/>
        <v/>
      </c>
      <c r="S26" s="56"/>
      <c r="T26" s="57"/>
      <c r="U26" s="56"/>
      <c r="V26" s="57"/>
      <c r="W26" s="56"/>
      <c r="X26" s="65"/>
      <c r="Y26" s="59" t="str">
        <f t="shared" si="3"/>
        <v/>
      </c>
      <c r="Z26" s="39" t="str">
        <f t="shared" si="4"/>
        <v/>
      </c>
      <c r="AA26" s="56"/>
      <c r="AB26" s="57"/>
      <c r="AC26" s="56"/>
      <c r="AD26" s="57"/>
      <c r="AE26" s="56"/>
      <c r="AF26" s="65"/>
      <c r="AG26" s="59" t="str">
        <f t="shared" si="5"/>
        <v/>
      </c>
      <c r="AH26" s="39" t="str">
        <f t="shared" si="6"/>
        <v/>
      </c>
      <c r="AI26" s="56"/>
      <c r="AJ26" s="57"/>
      <c r="AK26" s="56"/>
      <c r="AL26" s="57"/>
      <c r="AM26" s="56"/>
      <c r="AN26" s="65"/>
      <c r="AO26" s="59" t="str">
        <f t="shared" si="7"/>
        <v/>
      </c>
      <c r="AP26" s="39" t="str">
        <f t="shared" si="8"/>
        <v/>
      </c>
      <c r="AQ26" s="56"/>
      <c r="AR26" s="57"/>
      <c r="AS26" s="56"/>
      <c r="AT26" s="57"/>
      <c r="AU26" s="56"/>
      <c r="AV26" s="65"/>
      <c r="AW26" s="59" t="str">
        <f t="shared" si="9"/>
        <v/>
      </c>
      <c r="AX26" s="39" t="str">
        <f t="shared" si="10"/>
        <v/>
      </c>
      <c r="AY26" s="56"/>
      <c r="AZ26" s="57"/>
      <c r="BA26" s="56"/>
      <c r="BB26" s="57"/>
      <c r="BC26" s="56"/>
      <c r="BD26" s="65"/>
      <c r="BE26" s="59" t="str">
        <f t="shared" si="11"/>
        <v/>
      </c>
      <c r="BF26" s="39" t="str">
        <f t="shared" si="12"/>
        <v/>
      </c>
      <c r="BG26" s="116"/>
      <c r="BH26" s="66"/>
      <c r="BI26" s="116"/>
      <c r="BJ26" s="66"/>
      <c r="BK26" s="116"/>
      <c r="BL26" s="119"/>
      <c r="BM26" s="59" t="str">
        <f t="shared" si="24"/>
        <v/>
      </c>
      <c r="BN26" s="39" t="str">
        <f t="shared" si="13"/>
        <v/>
      </c>
      <c r="BO26" s="116"/>
      <c r="BP26" s="66"/>
      <c r="BQ26" s="116"/>
      <c r="BR26" s="66"/>
      <c r="BS26" s="116"/>
      <c r="BT26" s="119"/>
      <c r="BU26" s="63" t="str">
        <f t="shared" si="14"/>
        <v/>
      </c>
      <c r="BV26" s="39" t="str">
        <f t="shared" si="15"/>
        <v/>
      </c>
      <c r="BW26" s="116"/>
      <c r="BX26" s="66"/>
      <c r="BY26" s="116"/>
      <c r="BZ26" s="66"/>
      <c r="CA26" s="116"/>
      <c r="CB26" s="119"/>
      <c r="CC26" s="63" t="str">
        <f t="shared" si="16"/>
        <v/>
      </c>
      <c r="CD26" s="39" t="str">
        <f t="shared" si="17"/>
        <v/>
      </c>
      <c r="CE26" s="116"/>
      <c r="CF26" s="66"/>
      <c r="CG26" s="116"/>
      <c r="CH26" s="66"/>
      <c r="CI26" s="116"/>
      <c r="CJ26" s="119"/>
      <c r="CK26" s="63" t="str">
        <f t="shared" si="18"/>
        <v/>
      </c>
      <c r="CL26" s="39" t="str">
        <f t="shared" si="19"/>
        <v/>
      </c>
      <c r="CM26" s="116"/>
      <c r="CN26" s="66"/>
      <c r="CO26" s="116"/>
      <c r="CP26" s="66"/>
      <c r="CQ26" s="116"/>
      <c r="CR26" s="119"/>
      <c r="CS26" s="63" t="str">
        <f t="shared" si="20"/>
        <v/>
      </c>
      <c r="CT26" s="39" t="str">
        <f t="shared" si="21"/>
        <v/>
      </c>
      <c r="CU26" s="116"/>
      <c r="CV26" s="66"/>
      <c r="CW26" s="116"/>
      <c r="CX26" s="66"/>
      <c r="CY26" s="116"/>
      <c r="CZ26" s="119"/>
      <c r="DA26" s="63" t="str">
        <f t="shared" si="22"/>
        <v/>
      </c>
      <c r="DB26" s="39" t="str">
        <f t="shared" si="23"/>
        <v/>
      </c>
      <c r="DC26" s="60"/>
    </row>
  </sheetData>
  <mergeCells count="27">
    <mergeCell ref="BI1:BM1"/>
    <mergeCell ref="BQ1:BU1"/>
    <mergeCell ref="BY1:CC1"/>
    <mergeCell ref="CG1:CK1"/>
    <mergeCell ref="CO1:CS1"/>
    <mergeCell ref="CW1:DA1"/>
    <mergeCell ref="C2:I2"/>
    <mergeCell ref="K2:Q2"/>
    <mergeCell ref="A4:B4"/>
    <mergeCell ref="S2:Y2"/>
    <mergeCell ref="AA2:AG2"/>
    <mergeCell ref="AI2:AO2"/>
    <mergeCell ref="AQ2:AW2"/>
    <mergeCell ref="BG2:BM2"/>
    <mergeCell ref="BO2:BU2"/>
    <mergeCell ref="BW2:CC2"/>
    <mergeCell ref="CE2:CK2"/>
    <mergeCell ref="CM2:CS2"/>
    <mergeCell ref="CU2:DA2"/>
    <mergeCell ref="J1:J3"/>
    <mergeCell ref="M1:Q1"/>
    <mergeCell ref="U1:Y1"/>
    <mergeCell ref="AC1:AG1"/>
    <mergeCell ref="AK1:AO1"/>
    <mergeCell ref="AS1:AW1"/>
    <mergeCell ref="BA1:BE1"/>
    <mergeCell ref="AY2:BE2"/>
  </mergeCells>
  <conditionalFormatting sqref="A4:DC26">
    <cfRule type="expression" dxfId="0" priority="1">
      <formula>$A4=true</formula>
    </cfRule>
  </conditionalFormatting>
  <dataValidations>
    <dataValidation type="list" allowBlank="1" showErrorMessage="1" sqref="H5:H25">
      <formula1>'🔑 Key'!$F$4:$F$9</formula1>
    </dataValidation>
    <dataValidation type="list" allowBlank="1" showErrorMessage="1" sqref="C5:C26">
      <formula1>'🔑 Key'!$K$4:$K$9</formula1>
    </dataValidation>
    <dataValidation type="list" allowBlank="1" showErrorMessage="1" sqref="G5:G21">
      <formula1>'🔑 Key'!$M$4:$M$11</formula1>
    </dataValidation>
    <dataValidation type="list" allowBlank="1" showErrorMessage="1" sqref="I5:I25">
      <formula1>'🔑 Key'!$D$4:$D$9</formula1>
    </dataValidation>
    <dataValidation type="list" allowBlank="1" showErrorMessage="1" sqref="F5:F25">
      <formula1>'🔑 Key'!$B$4:$B$27</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showGridLines="0" workbookViewId="0"/>
  </sheetViews>
  <sheetFormatPr customHeight="1" defaultColWidth="12.63" defaultRowHeight="15.75"/>
  <cols>
    <col customWidth="1" min="1" max="1" width="3.38"/>
    <col customWidth="1" min="2" max="2" width="29.38"/>
    <col customWidth="1" min="3" max="3" width="2.0"/>
    <col customWidth="1" min="4" max="4" width="33.63"/>
    <col customWidth="1" min="5" max="5" width="2.0"/>
    <col customWidth="1" min="6" max="6" width="39.13"/>
    <col customWidth="1" min="7" max="7" width="2.0"/>
    <col customWidth="1" min="8" max="8" width="16.25"/>
    <col customWidth="1" min="9" max="9" width="32.88"/>
    <col customWidth="1" min="10" max="10" width="2.0"/>
    <col customWidth="1" min="12" max="12" width="2.0"/>
    <col customWidth="1" min="13" max="13" width="27.38"/>
  </cols>
  <sheetData>
    <row r="1" ht="24.75" customHeight="1">
      <c r="A1" s="210"/>
      <c r="B1" s="210" t="s">
        <v>179</v>
      </c>
      <c r="E1" s="211"/>
      <c r="F1" s="28"/>
      <c r="G1" s="211"/>
      <c r="H1" s="210"/>
      <c r="I1" s="210"/>
      <c r="J1" s="211"/>
      <c r="K1" s="210"/>
      <c r="L1" s="211"/>
      <c r="M1" s="210"/>
      <c r="N1" s="211"/>
      <c r="O1" s="211"/>
      <c r="P1" s="211"/>
      <c r="Q1" s="211"/>
      <c r="R1" s="211"/>
      <c r="S1" s="211"/>
      <c r="T1" s="211"/>
      <c r="U1" s="211"/>
      <c r="V1" s="211"/>
      <c r="W1" s="211"/>
      <c r="X1" s="211"/>
      <c r="Y1" s="211"/>
      <c r="Z1" s="211"/>
      <c r="AA1" s="211"/>
      <c r="AB1" s="211"/>
      <c r="AC1" s="211"/>
    </row>
    <row r="2">
      <c r="A2" s="26"/>
      <c r="B2" s="26"/>
      <c r="C2" s="3"/>
      <c r="D2" s="26"/>
      <c r="E2" s="3"/>
      <c r="F2" s="212"/>
      <c r="G2" s="3"/>
      <c r="H2" s="26"/>
      <c r="I2" s="26"/>
      <c r="J2" s="3"/>
      <c r="K2" s="26"/>
      <c r="L2" s="3"/>
      <c r="M2" s="26"/>
      <c r="N2" s="3"/>
      <c r="O2" s="3"/>
      <c r="P2" s="3"/>
      <c r="Q2" s="3"/>
      <c r="R2" s="3"/>
      <c r="S2" s="3"/>
      <c r="T2" s="3"/>
      <c r="U2" s="3"/>
      <c r="V2" s="3"/>
      <c r="W2" s="3"/>
      <c r="X2" s="3"/>
      <c r="Y2" s="3"/>
      <c r="Z2" s="3"/>
      <c r="AA2" s="3"/>
      <c r="AB2" s="3"/>
      <c r="AC2" s="3"/>
    </row>
    <row r="3">
      <c r="A3" s="26"/>
      <c r="B3" s="213" t="s">
        <v>180</v>
      </c>
      <c r="C3" s="3"/>
      <c r="D3" s="213" t="s">
        <v>181</v>
      </c>
      <c r="E3" s="3"/>
      <c r="F3" s="214" t="s">
        <v>42</v>
      </c>
      <c r="G3" s="3"/>
      <c r="H3" s="215" t="s">
        <v>182</v>
      </c>
      <c r="I3" s="216"/>
      <c r="J3" s="3"/>
      <c r="K3" s="217" t="s">
        <v>37</v>
      </c>
      <c r="L3" s="3"/>
      <c r="M3" s="217" t="s">
        <v>41</v>
      </c>
      <c r="N3" s="3"/>
      <c r="O3" s="3"/>
      <c r="P3" s="3"/>
      <c r="Q3" s="3"/>
      <c r="R3" s="3"/>
      <c r="S3" s="3"/>
      <c r="T3" s="3"/>
      <c r="U3" s="3"/>
      <c r="V3" s="3"/>
      <c r="W3" s="3"/>
      <c r="X3" s="3"/>
      <c r="Y3" s="3"/>
      <c r="Z3" s="3"/>
      <c r="AA3" s="3"/>
      <c r="AB3" s="3"/>
      <c r="AC3" s="3"/>
    </row>
    <row r="4">
      <c r="A4" s="218" t="s">
        <v>183</v>
      </c>
      <c r="B4" s="219" t="s">
        <v>85</v>
      </c>
      <c r="D4" s="219" t="s">
        <v>59</v>
      </c>
      <c r="F4" s="219" t="s">
        <v>63</v>
      </c>
      <c r="H4" s="219" t="s">
        <v>184</v>
      </c>
      <c r="I4" s="219" t="s">
        <v>185</v>
      </c>
      <c r="K4" s="219" t="s">
        <v>55</v>
      </c>
      <c r="M4" s="219" t="s">
        <v>57</v>
      </c>
    </row>
    <row r="5">
      <c r="A5" s="218" t="s">
        <v>183</v>
      </c>
      <c r="B5" s="219" t="s">
        <v>157</v>
      </c>
      <c r="D5" s="219" t="s">
        <v>149</v>
      </c>
      <c r="F5" s="219" t="s">
        <v>148</v>
      </c>
      <c r="H5" s="219" t="s">
        <v>186</v>
      </c>
      <c r="I5" s="219" t="s">
        <v>187</v>
      </c>
      <c r="K5" s="219" t="s">
        <v>104</v>
      </c>
      <c r="M5" s="219" t="s">
        <v>62</v>
      </c>
    </row>
    <row r="6">
      <c r="A6" s="218" t="s">
        <v>183</v>
      </c>
      <c r="B6" s="219" t="s">
        <v>74</v>
      </c>
      <c r="D6" s="219" t="s">
        <v>188</v>
      </c>
      <c r="F6" s="219" t="s">
        <v>58</v>
      </c>
      <c r="H6" s="219" t="s">
        <v>155</v>
      </c>
      <c r="I6" s="219" t="s">
        <v>189</v>
      </c>
      <c r="K6" s="219" t="s">
        <v>190</v>
      </c>
      <c r="M6" s="219" t="s">
        <v>75</v>
      </c>
    </row>
    <row r="7">
      <c r="A7" s="218"/>
      <c r="B7" s="219" t="s">
        <v>191</v>
      </c>
      <c r="D7" s="219" t="s">
        <v>192</v>
      </c>
      <c r="F7" s="219" t="s">
        <v>193</v>
      </c>
      <c r="H7" s="219" t="s">
        <v>166</v>
      </c>
      <c r="I7" s="219" t="s">
        <v>194</v>
      </c>
      <c r="K7" s="219" t="s">
        <v>131</v>
      </c>
      <c r="M7" s="219" t="s">
        <v>80</v>
      </c>
    </row>
    <row r="8">
      <c r="A8" s="218" t="s">
        <v>183</v>
      </c>
      <c r="B8" s="219" t="s">
        <v>195</v>
      </c>
      <c r="D8" s="219" t="s">
        <v>159</v>
      </c>
      <c r="F8" s="219" t="s">
        <v>105</v>
      </c>
      <c r="H8" s="219" t="s">
        <v>160</v>
      </c>
      <c r="I8" s="219" t="s">
        <v>196</v>
      </c>
      <c r="K8" s="219" t="s">
        <v>116</v>
      </c>
      <c r="M8" s="219" t="s">
        <v>163</v>
      </c>
    </row>
    <row r="9">
      <c r="A9" s="218" t="s">
        <v>183</v>
      </c>
      <c r="B9" s="219" t="s">
        <v>77</v>
      </c>
      <c r="D9" s="219" t="s">
        <v>197</v>
      </c>
      <c r="F9" s="219" t="s">
        <v>108</v>
      </c>
      <c r="H9" s="219" t="s">
        <v>164</v>
      </c>
      <c r="I9" s="219" t="s">
        <v>198</v>
      </c>
      <c r="K9" s="220"/>
      <c r="M9" s="219" t="s">
        <v>199</v>
      </c>
    </row>
    <row r="10">
      <c r="A10" s="218" t="s">
        <v>183</v>
      </c>
      <c r="B10" s="219" t="s">
        <v>61</v>
      </c>
      <c r="F10" s="219" t="s">
        <v>151</v>
      </c>
      <c r="M10" s="219" t="s">
        <v>91</v>
      </c>
    </row>
    <row r="11">
      <c r="A11" s="218" t="s">
        <v>183</v>
      </c>
      <c r="B11" s="219" t="s">
        <v>79</v>
      </c>
      <c r="M11" s="219" t="s">
        <v>136</v>
      </c>
    </row>
    <row r="12">
      <c r="A12" s="218" t="s">
        <v>183</v>
      </c>
      <c r="B12" s="219" t="s">
        <v>70</v>
      </c>
      <c r="D12" s="22" t="s">
        <v>200</v>
      </c>
    </row>
    <row r="13">
      <c r="A13" s="218" t="s">
        <v>183</v>
      </c>
      <c r="B13" s="219" t="s">
        <v>56</v>
      </c>
      <c r="D13" s="221" t="s">
        <v>201</v>
      </c>
    </row>
    <row r="14">
      <c r="A14" s="218"/>
      <c r="B14" s="219" t="s">
        <v>162</v>
      </c>
      <c r="D14" s="222" t="s">
        <v>202</v>
      </c>
    </row>
    <row r="15">
      <c r="A15" s="218"/>
      <c r="B15" s="219" t="s">
        <v>178</v>
      </c>
      <c r="D15" s="223" t="s">
        <v>203</v>
      </c>
    </row>
    <row r="16">
      <c r="A16" s="218"/>
      <c r="B16" s="219" t="s">
        <v>138</v>
      </c>
    </row>
    <row r="17">
      <c r="A17" s="218"/>
      <c r="B17" s="219" t="s">
        <v>118</v>
      </c>
    </row>
    <row r="18">
      <c r="A18" s="218"/>
      <c r="B18" s="219" t="s">
        <v>120</v>
      </c>
    </row>
    <row r="19">
      <c r="A19" s="218"/>
      <c r="B19" s="219" t="s">
        <v>135</v>
      </c>
    </row>
    <row r="20">
      <c r="A20" s="218" t="s">
        <v>183</v>
      </c>
      <c r="B20" s="219" t="s">
        <v>204</v>
      </c>
    </row>
    <row r="21">
      <c r="A21" s="218"/>
      <c r="B21" s="219" t="s">
        <v>205</v>
      </c>
    </row>
    <row r="22">
      <c r="A22" s="218"/>
      <c r="B22" s="219" t="s">
        <v>206</v>
      </c>
    </row>
    <row r="23">
      <c r="A23" s="218"/>
      <c r="B23" s="219" t="s">
        <v>169</v>
      </c>
    </row>
    <row r="24">
      <c r="A24" s="218"/>
      <c r="B24" s="219" t="s">
        <v>207</v>
      </c>
    </row>
    <row r="25">
      <c r="A25" s="218" t="s">
        <v>183</v>
      </c>
      <c r="B25" s="219" t="s">
        <v>90</v>
      </c>
    </row>
    <row r="26">
      <c r="A26" s="21"/>
      <c r="B26" s="219"/>
    </row>
    <row r="27">
      <c r="A27" s="21"/>
      <c r="B27" s="219"/>
    </row>
    <row r="30">
      <c r="B30" s="224" t="s">
        <v>208</v>
      </c>
    </row>
  </sheetData>
  <mergeCells count="2">
    <mergeCell ref="B1:D1"/>
    <mergeCell ref="H3:I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25.13"/>
    <col customWidth="1" min="3" max="3" width="16.13"/>
    <col customWidth="1" min="4" max="4" width="37.5"/>
    <col customWidth="1" hidden="1" min="5" max="5" width="12.63"/>
    <col customWidth="1" min="6" max="6" width="22.25"/>
    <col customWidth="1" min="7" max="7" width="20.38"/>
    <col customWidth="1" min="8" max="8" width="11.0"/>
  </cols>
  <sheetData>
    <row r="1">
      <c r="A1" s="225"/>
      <c r="B1" s="225" t="s">
        <v>209</v>
      </c>
      <c r="C1" s="225" t="s">
        <v>210</v>
      </c>
      <c r="D1" s="225" t="s">
        <v>40</v>
      </c>
      <c r="E1" s="226" t="s">
        <v>211</v>
      </c>
      <c r="F1" s="225" t="s">
        <v>212</v>
      </c>
      <c r="G1" s="225" t="s">
        <v>213</v>
      </c>
      <c r="H1" s="225" t="s">
        <v>214</v>
      </c>
      <c r="I1" s="225" t="s">
        <v>215</v>
      </c>
      <c r="J1" s="227" t="s">
        <v>216</v>
      </c>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28"/>
      <c r="BV1" s="228"/>
      <c r="BW1" s="228"/>
      <c r="BX1" s="228"/>
      <c r="BY1" s="228"/>
      <c r="BZ1" s="228"/>
      <c r="CA1" s="228"/>
      <c r="CB1" s="228"/>
      <c r="CC1" s="228"/>
      <c r="CD1" s="228"/>
      <c r="CE1" s="228"/>
      <c r="CF1" s="228"/>
      <c r="CG1" s="228"/>
      <c r="CH1" s="228"/>
      <c r="CI1" s="228"/>
      <c r="CJ1" s="228"/>
      <c r="CK1" s="228"/>
      <c r="CL1" s="228"/>
      <c r="CM1" s="228"/>
      <c r="CN1" s="228"/>
      <c r="CO1" s="228"/>
      <c r="CP1" s="228"/>
      <c r="CQ1" s="228"/>
      <c r="CR1" s="228"/>
      <c r="CS1" s="228"/>
    </row>
    <row r="2">
      <c r="A2" s="184"/>
      <c r="B2" s="184" t="s">
        <v>217</v>
      </c>
      <c r="D2" s="29"/>
      <c r="E2" s="29"/>
      <c r="F2" s="29"/>
      <c r="G2" s="29"/>
      <c r="H2" s="29"/>
      <c r="I2" s="29"/>
      <c r="J2" s="29"/>
      <c r="K2" s="29"/>
      <c r="L2" s="229"/>
      <c r="M2" s="229"/>
      <c r="N2" s="229"/>
      <c r="O2" s="229"/>
      <c r="P2" s="229"/>
      <c r="Q2" s="229"/>
      <c r="R2" s="230"/>
      <c r="S2" s="230"/>
      <c r="T2" s="231"/>
      <c r="U2" s="229"/>
      <c r="V2" s="229"/>
      <c r="W2" s="229"/>
      <c r="X2" s="229"/>
      <c r="Y2" s="230"/>
      <c r="Z2" s="230"/>
      <c r="AA2" s="231"/>
      <c r="AB2" s="229"/>
      <c r="AC2" s="229"/>
      <c r="AD2" s="229"/>
      <c r="AE2" s="229"/>
      <c r="AF2" s="230"/>
      <c r="AG2" s="230"/>
      <c r="AH2" s="231"/>
      <c r="AI2" s="229"/>
      <c r="AJ2" s="229"/>
      <c r="AK2" s="229"/>
      <c r="AL2" s="229"/>
      <c r="AM2" s="230"/>
      <c r="AN2" s="230"/>
      <c r="AO2" s="231"/>
      <c r="AP2" s="229"/>
      <c r="AQ2" s="229"/>
      <c r="AR2" s="229"/>
      <c r="AS2" s="229"/>
      <c r="AT2" s="230"/>
      <c r="AU2" s="230"/>
      <c r="AV2" s="232"/>
      <c r="AW2" s="229"/>
      <c r="AX2" s="229"/>
      <c r="AY2" s="229"/>
      <c r="AZ2" s="229"/>
      <c r="BA2" s="230"/>
      <c r="BB2" s="230"/>
      <c r="BC2" s="232"/>
      <c r="BD2" s="229"/>
      <c r="BE2" s="229"/>
      <c r="BF2" s="229"/>
      <c r="BG2" s="229"/>
      <c r="BH2" s="230"/>
      <c r="BI2" s="230"/>
      <c r="BJ2" s="232"/>
      <c r="BK2" s="229"/>
      <c r="BL2" s="229"/>
      <c r="BM2" s="229"/>
      <c r="BN2" s="229"/>
      <c r="BO2" s="230"/>
      <c r="BP2" s="230"/>
      <c r="BQ2" s="232"/>
      <c r="BR2" s="229"/>
      <c r="BS2" s="229"/>
      <c r="BT2" s="229"/>
      <c r="BU2" s="229"/>
      <c r="BV2" s="230"/>
      <c r="BW2" s="230"/>
      <c r="BX2" s="232"/>
      <c r="BY2" s="229"/>
      <c r="BZ2" s="229"/>
      <c r="CA2" s="229"/>
      <c r="CB2" s="229"/>
      <c r="CC2" s="230"/>
      <c r="CD2" s="230"/>
      <c r="CE2" s="232"/>
      <c r="CF2" s="229"/>
      <c r="CG2" s="229"/>
      <c r="CH2" s="229"/>
      <c r="CI2" s="229"/>
      <c r="CJ2" s="230"/>
      <c r="CK2" s="230"/>
      <c r="CL2" s="232"/>
      <c r="CM2" s="229"/>
      <c r="CN2" s="229"/>
      <c r="CO2" s="229"/>
      <c r="CP2" s="229"/>
      <c r="CQ2" s="230"/>
      <c r="CR2" s="230"/>
      <c r="CS2" s="232"/>
    </row>
    <row r="3">
      <c r="A3" s="233"/>
      <c r="B3" s="233" t="s">
        <v>218</v>
      </c>
      <c r="C3" s="234">
        <v>262668.0</v>
      </c>
      <c r="D3" s="233" t="s">
        <v>219</v>
      </c>
      <c r="E3" s="235">
        <v>5.0</v>
      </c>
      <c r="F3" s="233" t="s">
        <v>220</v>
      </c>
      <c r="G3" s="233" t="s">
        <v>221</v>
      </c>
      <c r="H3" s="233" t="s">
        <v>222</v>
      </c>
      <c r="I3" s="233" t="s">
        <v>223</v>
      </c>
      <c r="J3" s="21" t="s">
        <v>223</v>
      </c>
    </row>
    <row r="4">
      <c r="A4" s="236"/>
      <c r="B4" s="236" t="s">
        <v>224</v>
      </c>
      <c r="C4" s="234">
        <v>262669.0</v>
      </c>
      <c r="D4" s="233" t="s">
        <v>225</v>
      </c>
      <c r="E4" s="235">
        <v>5.0</v>
      </c>
      <c r="F4" s="233" t="s">
        <v>220</v>
      </c>
      <c r="G4" s="233" t="s">
        <v>226</v>
      </c>
      <c r="H4" s="233" t="s">
        <v>222</v>
      </c>
      <c r="I4" s="233" t="s">
        <v>223</v>
      </c>
      <c r="J4" s="21" t="s">
        <v>223</v>
      </c>
    </row>
    <row r="5">
      <c r="A5" s="233"/>
      <c r="B5" s="233" t="s">
        <v>227</v>
      </c>
      <c r="C5" s="234">
        <v>265003.0</v>
      </c>
      <c r="D5" s="233" t="s">
        <v>228</v>
      </c>
      <c r="E5" s="235">
        <v>5.0</v>
      </c>
      <c r="F5" s="233" t="s">
        <v>220</v>
      </c>
      <c r="G5" s="233" t="s">
        <v>229</v>
      </c>
      <c r="H5" s="233" t="s">
        <v>222</v>
      </c>
      <c r="I5" s="233" t="s">
        <v>223</v>
      </c>
      <c r="J5" s="21" t="s">
        <v>223</v>
      </c>
    </row>
    <row r="6">
      <c r="A6" s="233"/>
      <c r="B6" s="233" t="s">
        <v>230</v>
      </c>
      <c r="C6" s="234">
        <v>267475.0</v>
      </c>
      <c r="D6" s="233" t="s">
        <v>231</v>
      </c>
      <c r="E6" s="235">
        <v>5.0</v>
      </c>
      <c r="F6" s="233" t="s">
        <v>220</v>
      </c>
      <c r="G6" s="233" t="s">
        <v>232</v>
      </c>
      <c r="H6" s="233" t="s">
        <v>222</v>
      </c>
      <c r="I6" s="233" t="s">
        <v>223</v>
      </c>
      <c r="J6" s="21" t="s">
        <v>223</v>
      </c>
    </row>
    <row r="7">
      <c r="A7" s="233"/>
      <c r="B7" s="233" t="s">
        <v>233</v>
      </c>
      <c r="C7" s="234">
        <v>268157.0</v>
      </c>
      <c r="D7" s="233" t="s">
        <v>234</v>
      </c>
      <c r="E7" s="235">
        <v>5.0</v>
      </c>
      <c r="F7" s="233" t="s">
        <v>220</v>
      </c>
      <c r="G7" s="233" t="s">
        <v>235</v>
      </c>
      <c r="H7" s="233" t="s">
        <v>222</v>
      </c>
      <c r="I7" s="233" t="s">
        <v>223</v>
      </c>
      <c r="J7" s="21" t="s">
        <v>223</v>
      </c>
    </row>
    <row r="8">
      <c r="A8" s="236"/>
      <c r="B8" s="236" t="s">
        <v>236</v>
      </c>
      <c r="C8" s="234">
        <v>261063.0</v>
      </c>
      <c r="D8" s="233" t="s">
        <v>237</v>
      </c>
      <c r="E8" s="235">
        <v>5.0</v>
      </c>
      <c r="F8" s="233" t="s">
        <v>220</v>
      </c>
      <c r="G8" s="233" t="s">
        <v>238</v>
      </c>
      <c r="H8" s="233" t="s">
        <v>222</v>
      </c>
      <c r="I8" s="233" t="s">
        <v>223</v>
      </c>
      <c r="J8" s="21" t="s">
        <v>223</v>
      </c>
    </row>
    <row r="9">
      <c r="A9" s="236"/>
      <c r="B9" s="236" t="s">
        <v>239</v>
      </c>
      <c r="C9" s="234">
        <v>261064.0</v>
      </c>
      <c r="D9" s="233" t="s">
        <v>240</v>
      </c>
      <c r="E9" s="235">
        <v>5.0</v>
      </c>
      <c r="F9" s="233" t="s">
        <v>220</v>
      </c>
      <c r="G9" s="233" t="s">
        <v>241</v>
      </c>
      <c r="H9" s="233" t="s">
        <v>222</v>
      </c>
      <c r="I9" s="233" t="s">
        <v>223</v>
      </c>
      <c r="J9" s="21" t="s">
        <v>223</v>
      </c>
    </row>
    <row r="10">
      <c r="A10" s="236"/>
      <c r="B10" s="236" t="s">
        <v>242</v>
      </c>
      <c r="C10" s="234">
        <v>268094.0</v>
      </c>
      <c r="D10" s="233" t="s">
        <v>243</v>
      </c>
      <c r="E10" s="237"/>
      <c r="F10" s="233" t="s">
        <v>220</v>
      </c>
      <c r="G10" s="233" t="s">
        <v>244</v>
      </c>
      <c r="H10" s="233" t="s">
        <v>223</v>
      </c>
      <c r="I10" s="233" t="s">
        <v>223</v>
      </c>
      <c r="J10" s="21" t="s">
        <v>223</v>
      </c>
    </row>
    <row r="11">
      <c r="A11" s="236"/>
      <c r="B11" s="236"/>
      <c r="C11" s="233"/>
      <c r="D11" s="236"/>
      <c r="E11" s="237"/>
      <c r="F11" s="233"/>
      <c r="G11" s="233"/>
      <c r="H11" s="233"/>
      <c r="I11" s="233"/>
    </row>
    <row r="12">
      <c r="A12" s="238"/>
      <c r="B12" s="238"/>
      <c r="C12" s="238"/>
      <c r="D12" s="239"/>
      <c r="E12" s="239"/>
      <c r="F12" s="239"/>
      <c r="G12" s="239"/>
      <c r="H12" s="239"/>
      <c r="I12" s="239"/>
      <c r="J12" s="239"/>
      <c r="K12" s="239"/>
      <c r="L12" s="240"/>
      <c r="M12" s="240"/>
      <c r="N12" s="240"/>
      <c r="O12" s="240"/>
      <c r="P12" s="240"/>
      <c r="Q12" s="240"/>
      <c r="R12" s="241"/>
      <c r="S12" s="241"/>
      <c r="T12" s="242"/>
      <c r="U12" s="240"/>
      <c r="V12" s="240"/>
      <c r="W12" s="240"/>
      <c r="X12" s="240"/>
      <c r="Y12" s="241"/>
      <c r="Z12" s="241"/>
      <c r="AA12" s="242"/>
      <c r="AB12" s="240"/>
      <c r="AC12" s="240"/>
      <c r="AD12" s="240"/>
      <c r="AE12" s="240"/>
      <c r="AF12" s="241"/>
      <c r="AG12" s="241"/>
      <c r="AH12" s="242"/>
      <c r="AI12" s="240"/>
      <c r="AJ12" s="240"/>
      <c r="AK12" s="240"/>
      <c r="AL12" s="240"/>
      <c r="AM12" s="241"/>
      <c r="AN12" s="241"/>
      <c r="AO12" s="242"/>
      <c r="AP12" s="240"/>
      <c r="AQ12" s="240"/>
      <c r="AR12" s="240"/>
      <c r="AS12" s="240"/>
      <c r="AT12" s="241"/>
      <c r="AU12" s="241"/>
      <c r="AV12" s="241"/>
      <c r="AW12" s="240"/>
      <c r="AX12" s="240"/>
      <c r="AY12" s="240"/>
      <c r="AZ12" s="240"/>
      <c r="BA12" s="241"/>
      <c r="BB12" s="241"/>
      <c r="BC12" s="241"/>
      <c r="BD12" s="240"/>
      <c r="BE12" s="240"/>
      <c r="BF12" s="240"/>
      <c r="BG12" s="240"/>
      <c r="BH12" s="241"/>
      <c r="BI12" s="241"/>
      <c r="BJ12" s="241"/>
      <c r="BK12" s="240"/>
      <c r="BL12" s="240"/>
      <c r="BM12" s="240"/>
      <c r="BN12" s="240"/>
      <c r="BO12" s="241"/>
      <c r="BP12" s="241"/>
      <c r="BQ12" s="241"/>
      <c r="BR12" s="240"/>
      <c r="BS12" s="240"/>
      <c r="BT12" s="240"/>
      <c r="BU12" s="240"/>
      <c r="BV12" s="241"/>
      <c r="BW12" s="241"/>
      <c r="BX12" s="241"/>
      <c r="BY12" s="240"/>
      <c r="BZ12" s="240"/>
      <c r="CA12" s="240"/>
      <c r="CB12" s="240"/>
      <c r="CC12" s="241"/>
      <c r="CD12" s="241"/>
      <c r="CE12" s="241"/>
      <c r="CF12" s="240"/>
      <c r="CG12" s="240"/>
      <c r="CH12" s="240"/>
      <c r="CI12" s="240"/>
      <c r="CJ12" s="241"/>
      <c r="CK12" s="241"/>
      <c r="CL12" s="241"/>
      <c r="CM12" s="240"/>
      <c r="CN12" s="240"/>
      <c r="CO12" s="240"/>
      <c r="CP12" s="240"/>
      <c r="CQ12" s="241"/>
      <c r="CR12" s="241"/>
      <c r="CS12" s="241"/>
    </row>
    <row r="13">
      <c r="A13" s="184"/>
      <c r="B13" s="184" t="s">
        <v>245</v>
      </c>
      <c r="D13" s="29"/>
      <c r="E13" s="29"/>
      <c r="F13" s="29"/>
      <c r="G13" s="29"/>
      <c r="H13" s="29"/>
      <c r="I13" s="29"/>
      <c r="J13" s="29"/>
      <c r="K13" s="29"/>
      <c r="L13" s="229"/>
      <c r="M13" s="229"/>
      <c r="N13" s="229"/>
      <c r="O13" s="229"/>
      <c r="P13" s="229"/>
      <c r="Q13" s="229"/>
      <c r="R13" s="230"/>
      <c r="S13" s="230"/>
      <c r="T13" s="231"/>
      <c r="U13" s="229"/>
      <c r="V13" s="229"/>
      <c r="W13" s="229"/>
      <c r="X13" s="229"/>
      <c r="Y13" s="230"/>
      <c r="Z13" s="230"/>
      <c r="AA13" s="231"/>
      <c r="AB13" s="229"/>
      <c r="AC13" s="229"/>
      <c r="AD13" s="229"/>
      <c r="AE13" s="229"/>
      <c r="AF13" s="230"/>
      <c r="AG13" s="230"/>
      <c r="AH13" s="231"/>
      <c r="AI13" s="229"/>
      <c r="AJ13" s="229"/>
      <c r="AK13" s="229"/>
      <c r="AL13" s="229"/>
      <c r="AM13" s="230"/>
      <c r="AN13" s="230"/>
      <c r="AO13" s="231"/>
      <c r="AP13" s="229"/>
      <c r="AQ13" s="229"/>
      <c r="AR13" s="229"/>
      <c r="AS13" s="229"/>
      <c r="AT13" s="230"/>
      <c r="AU13" s="230"/>
      <c r="AV13" s="232"/>
      <c r="AW13" s="229"/>
      <c r="AX13" s="229"/>
      <c r="AY13" s="229"/>
      <c r="AZ13" s="229"/>
      <c r="BA13" s="230"/>
      <c r="BB13" s="230"/>
      <c r="BC13" s="232"/>
      <c r="BD13" s="229"/>
      <c r="BE13" s="229"/>
      <c r="BF13" s="229"/>
      <c r="BG13" s="229"/>
      <c r="BH13" s="230"/>
      <c r="BI13" s="230"/>
      <c r="BJ13" s="232"/>
      <c r="BK13" s="229"/>
      <c r="BL13" s="229"/>
      <c r="BM13" s="229"/>
      <c r="BN13" s="229"/>
      <c r="BO13" s="230"/>
      <c r="BP13" s="230"/>
      <c r="BQ13" s="232"/>
      <c r="BR13" s="229"/>
      <c r="BS13" s="229"/>
      <c r="BT13" s="229"/>
      <c r="BU13" s="229"/>
      <c r="BV13" s="230"/>
      <c r="BW13" s="230"/>
      <c r="BX13" s="232"/>
      <c r="BY13" s="229"/>
      <c r="BZ13" s="229"/>
      <c r="CA13" s="229"/>
      <c r="CB13" s="229"/>
      <c r="CC13" s="230"/>
      <c r="CD13" s="230"/>
      <c r="CE13" s="232"/>
      <c r="CF13" s="229"/>
      <c r="CG13" s="229"/>
      <c r="CH13" s="229"/>
      <c r="CI13" s="229"/>
      <c r="CJ13" s="230"/>
      <c r="CK13" s="230"/>
      <c r="CL13" s="232"/>
      <c r="CM13" s="229"/>
      <c r="CN13" s="229"/>
      <c r="CO13" s="229"/>
      <c r="CP13" s="229"/>
      <c r="CQ13" s="230"/>
      <c r="CR13" s="230"/>
      <c r="CS13" s="232"/>
    </row>
    <row r="14">
      <c r="A14" s="236"/>
      <c r="B14" s="236" t="s">
        <v>246</v>
      </c>
      <c r="C14" s="234">
        <v>269222.0</v>
      </c>
      <c r="D14" s="233" t="s">
        <v>247</v>
      </c>
      <c r="E14" s="235">
        <v>5.0</v>
      </c>
      <c r="F14" s="233" t="s">
        <v>220</v>
      </c>
      <c r="G14" s="233" t="s">
        <v>221</v>
      </c>
      <c r="H14" s="233" t="s">
        <v>223</v>
      </c>
      <c r="I14" s="233" t="s">
        <v>223</v>
      </c>
      <c r="J14" s="21" t="s">
        <v>223</v>
      </c>
    </row>
    <row r="15">
      <c r="A15" s="236"/>
      <c r="B15" s="236" t="s">
        <v>248</v>
      </c>
      <c r="C15" s="234">
        <v>268096.0</v>
      </c>
      <c r="D15" s="233" t="s">
        <v>249</v>
      </c>
      <c r="E15" s="235">
        <v>5.0</v>
      </c>
      <c r="F15" s="233" t="s">
        <v>220</v>
      </c>
      <c r="G15" s="233" t="s">
        <v>221</v>
      </c>
      <c r="H15" s="233" t="s">
        <v>223</v>
      </c>
      <c r="I15" s="233" t="s">
        <v>223</v>
      </c>
      <c r="J15" s="21" t="s">
        <v>223</v>
      </c>
    </row>
    <row r="16">
      <c r="A16" s="21"/>
      <c r="B16" s="21" t="s">
        <v>250</v>
      </c>
      <c r="C16" s="21">
        <v>272235.0</v>
      </c>
      <c r="D16" s="21" t="s">
        <v>251</v>
      </c>
      <c r="E16" s="222">
        <v>5.0</v>
      </c>
      <c r="F16" s="233" t="s">
        <v>220</v>
      </c>
      <c r="G16" s="233" t="s">
        <v>221</v>
      </c>
      <c r="I16" s="233" t="s">
        <v>223</v>
      </c>
      <c r="J16" s="21" t="s">
        <v>223</v>
      </c>
    </row>
    <row r="17">
      <c r="A17" s="21"/>
      <c r="B17" s="21" t="s">
        <v>252</v>
      </c>
      <c r="C17" s="21">
        <v>272450.0</v>
      </c>
      <c r="D17" s="21" t="s">
        <v>253</v>
      </c>
      <c r="E17" s="222">
        <v>5.0</v>
      </c>
      <c r="F17" s="233" t="s">
        <v>220</v>
      </c>
      <c r="G17" s="233" t="s">
        <v>221</v>
      </c>
      <c r="I17" s="233" t="s">
        <v>223</v>
      </c>
      <c r="J17" s="21" t="s">
        <v>223</v>
      </c>
    </row>
    <row r="18">
      <c r="A18" s="21"/>
      <c r="B18" s="21" t="s">
        <v>254</v>
      </c>
      <c r="C18" s="21">
        <v>272079.0</v>
      </c>
      <c r="D18" s="21" t="s">
        <v>255</v>
      </c>
      <c r="E18" s="222">
        <v>5.0</v>
      </c>
      <c r="F18" s="233" t="s">
        <v>220</v>
      </c>
      <c r="G18" s="233" t="s">
        <v>221</v>
      </c>
      <c r="I18" s="233" t="s">
        <v>223</v>
      </c>
      <c r="J18" s="21" t="s">
        <v>223</v>
      </c>
    </row>
    <row r="19">
      <c r="A19" s="21"/>
      <c r="B19" s="21" t="s">
        <v>256</v>
      </c>
      <c r="C19" s="21">
        <v>272154.0</v>
      </c>
      <c r="D19" s="21" t="s">
        <v>257</v>
      </c>
      <c r="E19" s="222">
        <v>5.0</v>
      </c>
      <c r="F19" s="233" t="s">
        <v>220</v>
      </c>
      <c r="G19" s="233" t="s">
        <v>221</v>
      </c>
      <c r="I19" s="233" t="s">
        <v>223</v>
      </c>
      <c r="J19" s="21" t="s">
        <v>223</v>
      </c>
    </row>
    <row r="20">
      <c r="A20" s="21"/>
      <c r="B20" s="21" t="s">
        <v>258</v>
      </c>
      <c r="C20" s="21">
        <v>271590.0</v>
      </c>
      <c r="D20" s="21" t="s">
        <v>259</v>
      </c>
      <c r="E20" s="243"/>
      <c r="F20" s="233" t="s">
        <v>220</v>
      </c>
      <c r="G20" s="233" t="s">
        <v>226</v>
      </c>
      <c r="I20" s="233" t="s">
        <v>223</v>
      </c>
      <c r="J20" s="21" t="s">
        <v>223</v>
      </c>
    </row>
    <row r="21">
      <c r="B21" s="21" t="s">
        <v>260</v>
      </c>
      <c r="C21" s="21">
        <v>274154.0</v>
      </c>
      <c r="D21" s="21" t="s">
        <v>261</v>
      </c>
      <c r="E21" s="243"/>
      <c r="F21" s="233" t="s">
        <v>220</v>
      </c>
      <c r="G21" s="233" t="s">
        <v>229</v>
      </c>
      <c r="I21" s="233" t="s">
        <v>223</v>
      </c>
      <c r="J21" s="21" t="s">
        <v>223</v>
      </c>
    </row>
    <row r="22">
      <c r="B22" s="244" t="s">
        <v>262</v>
      </c>
      <c r="C22" s="245">
        <v>273683.0</v>
      </c>
      <c r="D22" s="244" t="s">
        <v>263</v>
      </c>
      <c r="E22" s="239"/>
      <c r="F22" s="233" t="s">
        <v>220</v>
      </c>
      <c r="G22" s="233" t="s">
        <v>232</v>
      </c>
      <c r="H22" s="239"/>
      <c r="I22" s="233" t="s">
        <v>223</v>
      </c>
      <c r="J22" s="21" t="s">
        <v>223</v>
      </c>
      <c r="K22" s="239"/>
      <c r="L22" s="240"/>
      <c r="M22" s="240"/>
      <c r="N22" s="240"/>
      <c r="O22" s="240"/>
      <c r="P22" s="240"/>
      <c r="Q22" s="240"/>
      <c r="R22" s="241"/>
      <c r="S22" s="241"/>
      <c r="T22" s="242"/>
      <c r="U22" s="240"/>
      <c r="V22" s="240"/>
      <c r="W22" s="240"/>
      <c r="X22" s="240"/>
      <c r="Y22" s="241"/>
      <c r="Z22" s="241"/>
      <c r="AA22" s="242"/>
      <c r="AB22" s="240"/>
      <c r="AC22" s="240"/>
      <c r="AD22" s="240"/>
      <c r="AE22" s="240"/>
      <c r="AF22" s="241"/>
      <c r="AG22" s="241"/>
      <c r="AH22" s="242"/>
      <c r="AI22" s="240"/>
      <c r="AJ22" s="240"/>
      <c r="AK22" s="240"/>
      <c r="AL22" s="240"/>
      <c r="AM22" s="241"/>
      <c r="AN22" s="241"/>
      <c r="AO22" s="242"/>
      <c r="AP22" s="240"/>
      <c r="AQ22" s="240"/>
      <c r="AR22" s="240"/>
      <c r="AS22" s="240"/>
      <c r="AT22" s="241"/>
      <c r="AU22" s="241"/>
      <c r="AV22" s="241"/>
      <c r="AW22" s="240"/>
      <c r="AX22" s="240"/>
      <c r="AY22" s="240"/>
      <c r="AZ22" s="240"/>
      <c r="BA22" s="241"/>
      <c r="BB22" s="241"/>
      <c r="BC22" s="241"/>
      <c r="BD22" s="240"/>
      <c r="BE22" s="240"/>
      <c r="BF22" s="240"/>
      <c r="BG22" s="240"/>
      <c r="BH22" s="241"/>
      <c r="BI22" s="241"/>
      <c r="BJ22" s="241"/>
      <c r="BK22" s="240"/>
      <c r="BL22" s="240"/>
      <c r="BM22" s="240"/>
      <c r="BN22" s="240"/>
      <c r="BO22" s="241"/>
      <c r="BP22" s="241"/>
      <c r="BQ22" s="241"/>
      <c r="BR22" s="240"/>
      <c r="BS22" s="240"/>
      <c r="BT22" s="240"/>
      <c r="BU22" s="240"/>
      <c r="BV22" s="241"/>
      <c r="BW22" s="241"/>
      <c r="BX22" s="241"/>
      <c r="BY22" s="240"/>
      <c r="BZ22" s="240"/>
      <c r="CA22" s="240"/>
      <c r="CB22" s="240"/>
      <c r="CC22" s="241"/>
      <c r="CD22" s="241"/>
      <c r="CE22" s="241"/>
      <c r="CF22" s="240"/>
      <c r="CG22" s="240"/>
      <c r="CH22" s="240"/>
      <c r="CI22" s="240"/>
      <c r="CJ22" s="241"/>
      <c r="CK22" s="241"/>
      <c r="CL22" s="241"/>
      <c r="CM22" s="240"/>
      <c r="CN22" s="240"/>
      <c r="CO22" s="240"/>
      <c r="CP22" s="240"/>
      <c r="CQ22" s="241"/>
      <c r="CR22" s="241"/>
      <c r="CS22" s="241"/>
    </row>
    <row r="23">
      <c r="A23" s="246"/>
      <c r="B23" s="246" t="s">
        <v>264</v>
      </c>
      <c r="C23" s="246">
        <v>270167.0</v>
      </c>
      <c r="D23" s="246" t="s">
        <v>265</v>
      </c>
      <c r="E23" s="247"/>
      <c r="F23" s="233" t="s">
        <v>220</v>
      </c>
      <c r="G23" s="233" t="s">
        <v>221</v>
      </c>
      <c r="H23" s="247"/>
      <c r="I23" s="233" t="s">
        <v>223</v>
      </c>
      <c r="J23" s="21" t="s">
        <v>223</v>
      </c>
      <c r="K23" s="247"/>
      <c r="L23" s="248"/>
      <c r="M23" s="248"/>
      <c r="N23" s="248"/>
      <c r="O23" s="248"/>
      <c r="P23" s="248"/>
      <c r="Q23" s="248"/>
      <c r="R23" s="249"/>
      <c r="S23" s="249"/>
      <c r="T23" s="250"/>
      <c r="U23" s="248"/>
      <c r="V23" s="248"/>
      <c r="W23" s="248"/>
      <c r="X23" s="248"/>
      <c r="Y23" s="249"/>
      <c r="Z23" s="249"/>
      <c r="AA23" s="250"/>
      <c r="AB23" s="248"/>
      <c r="AC23" s="248"/>
      <c r="AD23" s="248"/>
      <c r="AE23" s="248"/>
      <c r="AF23" s="249"/>
      <c r="AG23" s="249"/>
      <c r="AH23" s="250"/>
      <c r="AI23" s="248"/>
      <c r="AJ23" s="248"/>
      <c r="AK23" s="248"/>
      <c r="AL23" s="248"/>
      <c r="AM23" s="249"/>
      <c r="AN23" s="249"/>
      <c r="AO23" s="250"/>
      <c r="AP23" s="248"/>
      <c r="AQ23" s="248"/>
      <c r="AR23" s="248"/>
      <c r="AS23" s="248"/>
      <c r="AT23" s="249"/>
      <c r="AU23" s="249"/>
      <c r="AV23" s="249"/>
      <c r="AW23" s="248"/>
      <c r="AX23" s="248"/>
      <c r="AY23" s="248"/>
      <c r="AZ23" s="248"/>
      <c r="BA23" s="249"/>
      <c r="BB23" s="249"/>
      <c r="BC23" s="249"/>
      <c r="BD23" s="248"/>
      <c r="BE23" s="248"/>
      <c r="BF23" s="248"/>
      <c r="BG23" s="248"/>
      <c r="BH23" s="249"/>
      <c r="BI23" s="249"/>
      <c r="BJ23" s="249"/>
      <c r="BK23" s="248"/>
      <c r="BL23" s="248"/>
      <c r="BM23" s="248"/>
      <c r="BN23" s="248"/>
      <c r="BO23" s="249"/>
      <c r="BP23" s="249"/>
      <c r="BQ23" s="249"/>
      <c r="BR23" s="248"/>
      <c r="BS23" s="248"/>
      <c r="BT23" s="248"/>
      <c r="BU23" s="248"/>
      <c r="BV23" s="249"/>
      <c r="BW23" s="249"/>
      <c r="BX23" s="249"/>
      <c r="BY23" s="248"/>
      <c r="BZ23" s="248"/>
      <c r="CA23" s="248"/>
      <c r="CB23" s="248"/>
      <c r="CC23" s="249"/>
      <c r="CD23" s="249"/>
      <c r="CE23" s="249"/>
      <c r="CF23" s="248"/>
      <c r="CG23" s="248"/>
      <c r="CH23" s="248"/>
      <c r="CI23" s="248"/>
      <c r="CJ23" s="249"/>
      <c r="CK23" s="249"/>
      <c r="CL23" s="249"/>
      <c r="CM23" s="248"/>
      <c r="CN23" s="248"/>
      <c r="CO23" s="248"/>
      <c r="CP23" s="248"/>
      <c r="CQ23" s="249"/>
      <c r="CR23" s="249"/>
      <c r="CS23" s="249"/>
    </row>
    <row r="24">
      <c r="A24" s="21"/>
      <c r="B24" s="21" t="s">
        <v>266</v>
      </c>
      <c r="C24" s="21">
        <v>274555.0</v>
      </c>
      <c r="D24" s="21" t="s">
        <v>267</v>
      </c>
      <c r="F24" s="233" t="s">
        <v>220</v>
      </c>
      <c r="G24" s="233" t="s">
        <v>221</v>
      </c>
      <c r="I24" s="233" t="s">
        <v>223</v>
      </c>
      <c r="J24" s="21" t="s">
        <v>223</v>
      </c>
      <c r="L24" s="67"/>
      <c r="M24" s="67"/>
      <c r="N24" s="67"/>
      <c r="O24" s="67"/>
      <c r="P24" s="67"/>
      <c r="Q24" s="67"/>
      <c r="R24" s="54"/>
      <c r="S24" s="54"/>
      <c r="T24" s="251"/>
      <c r="U24" s="67"/>
      <c r="V24" s="67"/>
      <c r="W24" s="67"/>
      <c r="X24" s="67"/>
      <c r="Y24" s="54"/>
      <c r="Z24" s="54"/>
      <c r="AA24" s="251"/>
      <c r="AB24" s="67"/>
      <c r="AC24" s="67"/>
      <c r="AD24" s="67"/>
      <c r="AE24" s="67"/>
      <c r="AF24" s="54"/>
      <c r="AG24" s="54"/>
      <c r="AH24" s="251"/>
      <c r="AI24" s="67"/>
      <c r="AJ24" s="67"/>
      <c r="AK24" s="67"/>
      <c r="AL24" s="67"/>
      <c r="AM24" s="54"/>
      <c r="AN24" s="54"/>
      <c r="AO24" s="251"/>
      <c r="AP24" s="67"/>
      <c r="AQ24" s="67"/>
      <c r="AR24" s="67"/>
      <c r="AS24" s="67"/>
      <c r="AT24" s="54"/>
      <c r="AU24" s="54"/>
      <c r="AV24" s="54"/>
      <c r="AW24" s="67"/>
      <c r="AX24" s="67"/>
      <c r="AY24" s="67"/>
      <c r="AZ24" s="67"/>
      <c r="BA24" s="54"/>
      <c r="BB24" s="54"/>
      <c r="BC24" s="54"/>
      <c r="BD24" s="67"/>
      <c r="BE24" s="67"/>
      <c r="BF24" s="67"/>
      <c r="BG24" s="67"/>
      <c r="BH24" s="54"/>
      <c r="BI24" s="54"/>
      <c r="BJ24" s="54"/>
      <c r="BK24" s="67"/>
      <c r="BL24" s="67"/>
      <c r="BM24" s="67"/>
      <c r="BN24" s="67"/>
      <c r="BO24" s="54"/>
      <c r="BP24" s="54"/>
      <c r="BQ24" s="54"/>
      <c r="BR24" s="67"/>
      <c r="BS24" s="67"/>
      <c r="BT24" s="67"/>
      <c r="BU24" s="67"/>
      <c r="BV24" s="54"/>
      <c r="BW24" s="54"/>
      <c r="BX24" s="54"/>
      <c r="BY24" s="67"/>
      <c r="BZ24" s="67"/>
      <c r="CA24" s="67"/>
      <c r="CB24" s="67"/>
      <c r="CC24" s="54"/>
      <c r="CD24" s="54"/>
      <c r="CE24" s="54"/>
      <c r="CF24" s="67"/>
      <c r="CG24" s="67"/>
      <c r="CH24" s="67"/>
      <c r="CI24" s="67"/>
      <c r="CJ24" s="54"/>
      <c r="CK24" s="54"/>
      <c r="CL24" s="54"/>
      <c r="CM24" s="67"/>
      <c r="CN24" s="67"/>
      <c r="CO24" s="67"/>
      <c r="CP24" s="67"/>
      <c r="CQ24" s="54"/>
      <c r="CR24" s="54"/>
      <c r="CS24" s="54"/>
    </row>
    <row r="25">
      <c r="A25" s="21"/>
      <c r="B25" s="21" t="s">
        <v>268</v>
      </c>
      <c r="C25" s="21">
        <v>274427.0</v>
      </c>
      <c r="D25" s="21" t="s">
        <v>269</v>
      </c>
      <c r="F25" s="233" t="s">
        <v>220</v>
      </c>
      <c r="G25" s="233" t="s">
        <v>221</v>
      </c>
      <c r="I25" s="233" t="s">
        <v>223</v>
      </c>
      <c r="J25" s="21" t="s">
        <v>223</v>
      </c>
      <c r="L25" s="67"/>
      <c r="M25" s="67"/>
      <c r="N25" s="67"/>
      <c r="O25" s="67"/>
      <c r="P25" s="67"/>
      <c r="Q25" s="67"/>
      <c r="R25" s="54"/>
      <c r="S25" s="54"/>
      <c r="T25" s="251"/>
      <c r="U25" s="67"/>
      <c r="V25" s="67"/>
      <c r="W25" s="67"/>
      <c r="X25" s="67"/>
      <c r="Y25" s="54"/>
      <c r="Z25" s="54"/>
      <c r="AA25" s="251"/>
      <c r="AB25" s="67"/>
      <c r="AC25" s="67"/>
      <c r="AD25" s="67"/>
      <c r="AE25" s="67"/>
      <c r="AF25" s="54"/>
      <c r="AG25" s="54"/>
      <c r="AH25" s="251"/>
      <c r="AI25" s="67"/>
      <c r="AJ25" s="67"/>
      <c r="AK25" s="67"/>
      <c r="AL25" s="67"/>
      <c r="AM25" s="54"/>
      <c r="AN25" s="54"/>
      <c r="AO25" s="251"/>
      <c r="AP25" s="67"/>
      <c r="AQ25" s="67"/>
      <c r="AR25" s="67"/>
      <c r="AS25" s="67"/>
      <c r="AT25" s="54"/>
      <c r="AU25" s="54"/>
      <c r="AV25" s="54"/>
      <c r="AW25" s="67"/>
      <c r="AX25" s="67"/>
      <c r="AY25" s="67"/>
      <c r="AZ25" s="67"/>
      <c r="BA25" s="54"/>
      <c r="BB25" s="54"/>
      <c r="BC25" s="54"/>
      <c r="BD25" s="67"/>
      <c r="BE25" s="67"/>
      <c r="BF25" s="67"/>
      <c r="BG25" s="67"/>
      <c r="BH25" s="54"/>
      <c r="BI25" s="54"/>
      <c r="BJ25" s="54"/>
      <c r="BK25" s="67"/>
      <c r="BL25" s="67"/>
      <c r="BM25" s="67"/>
      <c r="BN25" s="67"/>
      <c r="BO25" s="54"/>
      <c r="BP25" s="54"/>
      <c r="BQ25" s="54"/>
      <c r="BR25" s="67"/>
      <c r="BS25" s="67"/>
      <c r="BT25" s="67"/>
      <c r="BU25" s="67"/>
      <c r="BV25" s="54"/>
      <c r="BW25" s="54"/>
      <c r="BX25" s="54"/>
      <c r="BY25" s="67"/>
      <c r="BZ25" s="67"/>
      <c r="CA25" s="67"/>
      <c r="CB25" s="67"/>
      <c r="CC25" s="54"/>
      <c r="CD25" s="54"/>
      <c r="CE25" s="54"/>
      <c r="CF25" s="67"/>
      <c r="CG25" s="67"/>
      <c r="CH25" s="67"/>
      <c r="CI25" s="67"/>
      <c r="CJ25" s="54"/>
      <c r="CK25" s="54"/>
      <c r="CL25" s="54"/>
      <c r="CM25" s="67"/>
      <c r="CN25" s="67"/>
      <c r="CO25" s="67"/>
      <c r="CP25" s="67"/>
      <c r="CQ25" s="54"/>
      <c r="CR25" s="54"/>
      <c r="CS25" s="54"/>
    </row>
    <row r="26">
      <c r="A26" s="21"/>
      <c r="B26" s="21" t="s">
        <v>270</v>
      </c>
      <c r="C26" s="21">
        <v>273825.0</v>
      </c>
      <c r="D26" s="21" t="s">
        <v>271</v>
      </c>
      <c r="F26" s="233" t="s">
        <v>220</v>
      </c>
      <c r="G26" s="233" t="s">
        <v>221</v>
      </c>
      <c r="I26" s="233" t="s">
        <v>223</v>
      </c>
      <c r="J26" s="21" t="s">
        <v>223</v>
      </c>
      <c r="L26" s="67"/>
      <c r="M26" s="67"/>
      <c r="N26" s="67"/>
      <c r="O26" s="67"/>
      <c r="P26" s="67"/>
      <c r="Q26" s="67"/>
      <c r="R26" s="54"/>
      <c r="S26" s="54"/>
      <c r="T26" s="251"/>
      <c r="U26" s="67"/>
      <c r="V26" s="67"/>
      <c r="W26" s="67"/>
      <c r="X26" s="67"/>
      <c r="Y26" s="54"/>
      <c r="Z26" s="54"/>
      <c r="AA26" s="251"/>
      <c r="AB26" s="67"/>
      <c r="AC26" s="67"/>
      <c r="AD26" s="67"/>
      <c r="AE26" s="67"/>
      <c r="AF26" s="54"/>
      <c r="AG26" s="54"/>
      <c r="AH26" s="251"/>
      <c r="AI26" s="67"/>
      <c r="AJ26" s="67"/>
      <c r="AK26" s="67"/>
      <c r="AL26" s="67"/>
      <c r="AM26" s="54"/>
      <c r="AN26" s="54"/>
      <c r="AO26" s="251"/>
      <c r="AP26" s="67"/>
      <c r="AQ26" s="67"/>
      <c r="AR26" s="67"/>
      <c r="AS26" s="67"/>
      <c r="AT26" s="54"/>
      <c r="AU26" s="54"/>
      <c r="AV26" s="54"/>
      <c r="AW26" s="67"/>
      <c r="AX26" s="67"/>
      <c r="AY26" s="67"/>
      <c r="AZ26" s="67"/>
      <c r="BA26" s="54"/>
      <c r="BB26" s="54"/>
      <c r="BC26" s="54"/>
      <c r="BD26" s="67"/>
      <c r="BE26" s="67"/>
      <c r="BF26" s="67"/>
      <c r="BG26" s="67"/>
      <c r="BH26" s="54"/>
      <c r="BI26" s="54"/>
      <c r="BJ26" s="54"/>
      <c r="BK26" s="67"/>
      <c r="BL26" s="67"/>
      <c r="BM26" s="67"/>
      <c r="BN26" s="67"/>
      <c r="BO26" s="54"/>
      <c r="BP26" s="54"/>
      <c r="BQ26" s="54"/>
      <c r="BR26" s="67"/>
      <c r="BS26" s="67"/>
      <c r="BT26" s="67"/>
      <c r="BU26" s="67"/>
      <c r="BV26" s="54"/>
      <c r="BW26" s="54"/>
      <c r="BX26" s="54"/>
      <c r="BY26" s="67"/>
      <c r="BZ26" s="67"/>
      <c r="CA26" s="67"/>
      <c r="CB26" s="67"/>
      <c r="CC26" s="54"/>
      <c r="CD26" s="54"/>
      <c r="CE26" s="54"/>
      <c r="CF26" s="67"/>
      <c r="CG26" s="67"/>
      <c r="CH26" s="67"/>
      <c r="CI26" s="67"/>
      <c r="CJ26" s="54"/>
      <c r="CK26" s="54"/>
      <c r="CL26" s="54"/>
      <c r="CM26" s="67"/>
      <c r="CN26" s="67"/>
      <c r="CO26" s="67"/>
      <c r="CP26" s="67"/>
      <c r="CQ26" s="54"/>
      <c r="CR26" s="54"/>
      <c r="CS26" s="54"/>
    </row>
    <row r="27">
      <c r="A27" s="21"/>
      <c r="B27" s="21" t="s">
        <v>272</v>
      </c>
      <c r="C27" s="21">
        <v>270316.0</v>
      </c>
      <c r="D27" s="21" t="s">
        <v>273</v>
      </c>
      <c r="F27" s="233" t="s">
        <v>220</v>
      </c>
      <c r="G27" s="233" t="s">
        <v>221</v>
      </c>
      <c r="I27" s="233" t="s">
        <v>223</v>
      </c>
      <c r="J27" s="21" t="s">
        <v>223</v>
      </c>
      <c r="L27" s="67"/>
      <c r="M27" s="67"/>
      <c r="N27" s="67"/>
      <c r="O27" s="67"/>
      <c r="P27" s="67"/>
      <c r="Q27" s="67"/>
      <c r="R27" s="54"/>
      <c r="S27" s="54"/>
      <c r="T27" s="251"/>
      <c r="U27" s="67"/>
      <c r="V27" s="67"/>
      <c r="W27" s="67"/>
      <c r="X27" s="67"/>
      <c r="Y27" s="54"/>
      <c r="Z27" s="54"/>
      <c r="AA27" s="251"/>
      <c r="AB27" s="67"/>
      <c r="AC27" s="67"/>
      <c r="AD27" s="67"/>
      <c r="AE27" s="67"/>
      <c r="AF27" s="54"/>
      <c r="AG27" s="54"/>
      <c r="AH27" s="251"/>
      <c r="AI27" s="67"/>
      <c r="AJ27" s="67"/>
      <c r="AK27" s="67"/>
      <c r="AL27" s="67"/>
      <c r="AM27" s="54"/>
      <c r="AN27" s="54"/>
      <c r="AO27" s="251"/>
      <c r="AP27" s="67"/>
      <c r="AQ27" s="67"/>
      <c r="AR27" s="67"/>
      <c r="AS27" s="67"/>
      <c r="AT27" s="54"/>
      <c r="AU27" s="54"/>
      <c r="AV27" s="54"/>
      <c r="AW27" s="67"/>
      <c r="AX27" s="67"/>
      <c r="AY27" s="67"/>
      <c r="AZ27" s="67"/>
      <c r="BA27" s="54"/>
      <c r="BB27" s="54"/>
      <c r="BC27" s="54"/>
      <c r="BD27" s="67"/>
      <c r="BE27" s="67"/>
      <c r="BF27" s="67"/>
      <c r="BG27" s="67"/>
      <c r="BH27" s="54"/>
      <c r="BI27" s="54"/>
      <c r="BJ27" s="54"/>
      <c r="BK27" s="67"/>
      <c r="BL27" s="67"/>
      <c r="BM27" s="67"/>
      <c r="BN27" s="67"/>
      <c r="BO27" s="54"/>
      <c r="BP27" s="54"/>
      <c r="BQ27" s="54"/>
      <c r="BR27" s="67"/>
      <c r="BS27" s="67"/>
      <c r="BT27" s="67"/>
      <c r="BU27" s="67"/>
      <c r="BV27" s="54"/>
      <c r="BW27" s="54"/>
      <c r="BX27" s="54"/>
      <c r="BY27" s="67"/>
      <c r="BZ27" s="67"/>
      <c r="CA27" s="67"/>
      <c r="CB27" s="67"/>
      <c r="CC27" s="54"/>
      <c r="CD27" s="54"/>
      <c r="CE27" s="54"/>
      <c r="CF27" s="67"/>
      <c r="CG27" s="67"/>
      <c r="CH27" s="67"/>
      <c r="CI27" s="67"/>
      <c r="CJ27" s="54"/>
      <c r="CK27" s="54"/>
      <c r="CL27" s="54"/>
      <c r="CM27" s="67"/>
      <c r="CN27" s="67"/>
      <c r="CO27" s="67"/>
      <c r="CP27" s="67"/>
      <c r="CQ27" s="54"/>
      <c r="CR27" s="54"/>
      <c r="CS27" s="54"/>
    </row>
    <row r="28">
      <c r="A28" s="246"/>
      <c r="B28" s="246" t="s">
        <v>274</v>
      </c>
      <c r="C28" s="246">
        <v>270176.0</v>
      </c>
      <c r="D28" s="246" t="s">
        <v>275</v>
      </c>
      <c r="E28" s="247"/>
      <c r="F28" s="233" t="s">
        <v>220</v>
      </c>
      <c r="G28" s="233" t="s">
        <v>221</v>
      </c>
      <c r="H28" s="247"/>
      <c r="I28" s="233" t="s">
        <v>223</v>
      </c>
      <c r="J28" s="21" t="s">
        <v>223</v>
      </c>
      <c r="K28" s="247"/>
      <c r="L28" s="248"/>
      <c r="M28" s="248"/>
      <c r="N28" s="248"/>
      <c r="O28" s="248"/>
      <c r="P28" s="248"/>
      <c r="Q28" s="248"/>
      <c r="R28" s="249"/>
      <c r="S28" s="249"/>
      <c r="T28" s="250"/>
      <c r="U28" s="248"/>
      <c r="V28" s="248"/>
      <c r="W28" s="248"/>
      <c r="X28" s="248"/>
      <c r="Y28" s="249"/>
      <c r="Z28" s="249"/>
      <c r="AA28" s="250"/>
      <c r="AB28" s="248"/>
      <c r="AC28" s="248"/>
      <c r="AD28" s="248"/>
      <c r="AE28" s="248"/>
      <c r="AF28" s="249"/>
      <c r="AG28" s="249"/>
      <c r="AH28" s="250"/>
      <c r="AI28" s="248"/>
      <c r="AJ28" s="248"/>
      <c r="AK28" s="248"/>
      <c r="AL28" s="248"/>
      <c r="AM28" s="249"/>
      <c r="AN28" s="249"/>
      <c r="AO28" s="250"/>
      <c r="AP28" s="248"/>
      <c r="AQ28" s="248"/>
      <c r="AR28" s="248"/>
      <c r="AS28" s="248"/>
      <c r="AT28" s="249"/>
      <c r="AU28" s="249"/>
      <c r="AV28" s="249"/>
      <c r="AW28" s="248"/>
      <c r="AX28" s="248"/>
      <c r="AY28" s="248"/>
      <c r="AZ28" s="248"/>
      <c r="BA28" s="249"/>
      <c r="BB28" s="249"/>
      <c r="BC28" s="249"/>
      <c r="BD28" s="248"/>
      <c r="BE28" s="248"/>
      <c r="BF28" s="248"/>
      <c r="BG28" s="248"/>
      <c r="BH28" s="249"/>
      <c r="BI28" s="249"/>
      <c r="BJ28" s="249"/>
      <c r="BK28" s="248"/>
      <c r="BL28" s="248"/>
      <c r="BM28" s="248"/>
      <c r="BN28" s="248"/>
      <c r="BO28" s="249"/>
      <c r="BP28" s="249"/>
      <c r="BQ28" s="249"/>
      <c r="BR28" s="248"/>
      <c r="BS28" s="248"/>
      <c r="BT28" s="248"/>
      <c r="BU28" s="248"/>
      <c r="BV28" s="249"/>
      <c r="BW28" s="249"/>
      <c r="BX28" s="249"/>
      <c r="BY28" s="248"/>
      <c r="BZ28" s="248"/>
      <c r="CA28" s="248"/>
      <c r="CB28" s="248"/>
      <c r="CC28" s="249"/>
      <c r="CD28" s="249"/>
      <c r="CE28" s="249"/>
      <c r="CF28" s="248"/>
      <c r="CG28" s="248"/>
      <c r="CH28" s="248"/>
      <c r="CI28" s="248"/>
      <c r="CJ28" s="249"/>
      <c r="CK28" s="249"/>
      <c r="CL28" s="249"/>
      <c r="CM28" s="248"/>
      <c r="CN28" s="248"/>
      <c r="CO28" s="248"/>
      <c r="CP28" s="248"/>
      <c r="CQ28" s="249"/>
      <c r="CR28" s="249"/>
      <c r="CS28" s="249"/>
    </row>
    <row r="29">
      <c r="A29" s="246"/>
      <c r="B29" s="246" t="s">
        <v>276</v>
      </c>
      <c r="C29" s="246">
        <v>274654.0</v>
      </c>
      <c r="D29" s="246" t="s">
        <v>277</v>
      </c>
      <c r="E29" s="247"/>
      <c r="F29" s="233" t="s">
        <v>220</v>
      </c>
      <c r="G29" s="233" t="s">
        <v>221</v>
      </c>
      <c r="H29" s="247"/>
      <c r="I29" s="246"/>
      <c r="J29" s="247"/>
      <c r="K29" s="247"/>
      <c r="L29" s="248"/>
      <c r="M29" s="248"/>
      <c r="N29" s="248"/>
      <c r="O29" s="248"/>
      <c r="P29" s="248"/>
      <c r="Q29" s="248"/>
      <c r="R29" s="249"/>
      <c r="S29" s="249"/>
      <c r="T29" s="250"/>
      <c r="U29" s="248"/>
      <c r="V29" s="248"/>
      <c r="W29" s="248"/>
      <c r="X29" s="248"/>
      <c r="Y29" s="249"/>
      <c r="Z29" s="249"/>
      <c r="AA29" s="250"/>
      <c r="AB29" s="248"/>
      <c r="AC29" s="248"/>
      <c r="AD29" s="248"/>
      <c r="AE29" s="248"/>
      <c r="AF29" s="249"/>
      <c r="AG29" s="249"/>
      <c r="AH29" s="250"/>
      <c r="AI29" s="248"/>
      <c r="AJ29" s="248"/>
      <c r="AK29" s="248"/>
      <c r="AL29" s="248"/>
      <c r="AM29" s="249"/>
      <c r="AN29" s="249"/>
      <c r="AO29" s="250"/>
      <c r="AP29" s="248"/>
      <c r="AQ29" s="248"/>
      <c r="AR29" s="248"/>
      <c r="AS29" s="248"/>
      <c r="AT29" s="249"/>
      <c r="AU29" s="249"/>
      <c r="AV29" s="249"/>
      <c r="AW29" s="248"/>
      <c r="AX29" s="248"/>
      <c r="AY29" s="248"/>
      <c r="AZ29" s="248"/>
      <c r="BA29" s="249"/>
      <c r="BB29" s="249"/>
      <c r="BC29" s="249"/>
      <c r="BD29" s="248"/>
      <c r="BE29" s="248"/>
      <c r="BF29" s="248"/>
      <c r="BG29" s="248"/>
      <c r="BH29" s="249"/>
      <c r="BI29" s="249"/>
      <c r="BJ29" s="249"/>
      <c r="BK29" s="248"/>
      <c r="BL29" s="248"/>
      <c r="BM29" s="248"/>
      <c r="BN29" s="248"/>
      <c r="BO29" s="249"/>
      <c r="BP29" s="249"/>
      <c r="BQ29" s="249"/>
      <c r="BR29" s="248"/>
      <c r="BS29" s="248"/>
      <c r="BT29" s="248"/>
      <c r="BU29" s="248"/>
      <c r="BV29" s="249"/>
      <c r="BW29" s="249"/>
      <c r="BX29" s="249"/>
      <c r="BY29" s="248"/>
      <c r="BZ29" s="248"/>
      <c r="CA29" s="248"/>
      <c r="CB29" s="248"/>
      <c r="CC29" s="249"/>
      <c r="CD29" s="249"/>
      <c r="CE29" s="249"/>
      <c r="CF29" s="248"/>
      <c r="CG29" s="248"/>
      <c r="CH29" s="248"/>
      <c r="CI29" s="248"/>
      <c r="CJ29" s="249"/>
      <c r="CK29" s="249"/>
      <c r="CL29" s="249"/>
      <c r="CM29" s="248"/>
      <c r="CN29" s="248"/>
      <c r="CO29" s="248"/>
      <c r="CP29" s="248"/>
      <c r="CQ29" s="249"/>
      <c r="CR29" s="249"/>
      <c r="CS29" s="249"/>
    </row>
    <row r="30">
      <c r="A30" s="238"/>
      <c r="B30" s="238"/>
      <c r="C30" s="238"/>
      <c r="E30" s="239"/>
      <c r="F30" s="239"/>
      <c r="G30" s="239"/>
      <c r="H30" s="239"/>
      <c r="I30" s="239"/>
      <c r="J30" s="239"/>
      <c r="K30" s="239"/>
      <c r="L30" s="240"/>
      <c r="M30" s="240"/>
      <c r="N30" s="240"/>
      <c r="O30" s="240"/>
      <c r="P30" s="240"/>
      <c r="Q30" s="240"/>
      <c r="R30" s="241"/>
      <c r="S30" s="241"/>
      <c r="T30" s="242"/>
      <c r="U30" s="240"/>
      <c r="V30" s="240"/>
      <c r="W30" s="240"/>
      <c r="X30" s="240"/>
      <c r="Y30" s="241"/>
      <c r="Z30" s="241"/>
      <c r="AA30" s="242"/>
      <c r="AB30" s="240"/>
      <c r="AC30" s="240"/>
      <c r="AD30" s="240"/>
      <c r="AE30" s="240"/>
      <c r="AF30" s="241"/>
      <c r="AG30" s="241"/>
      <c r="AH30" s="242"/>
      <c r="AI30" s="240"/>
      <c r="AJ30" s="240"/>
      <c r="AK30" s="240"/>
      <c r="AL30" s="240"/>
      <c r="AM30" s="241"/>
      <c r="AN30" s="241"/>
      <c r="AO30" s="242"/>
      <c r="AP30" s="240"/>
      <c r="AQ30" s="240"/>
      <c r="AR30" s="240"/>
      <c r="AS30" s="240"/>
      <c r="AT30" s="241"/>
      <c r="AU30" s="241"/>
      <c r="AV30" s="241"/>
      <c r="AW30" s="240"/>
      <c r="AX30" s="240"/>
      <c r="AY30" s="240"/>
      <c r="AZ30" s="240"/>
      <c r="BA30" s="241"/>
      <c r="BB30" s="241"/>
      <c r="BC30" s="241"/>
      <c r="BD30" s="240"/>
      <c r="BE30" s="240"/>
      <c r="BF30" s="240"/>
      <c r="BG30" s="240"/>
      <c r="BH30" s="241"/>
      <c r="BI30" s="241"/>
      <c r="BJ30" s="241"/>
      <c r="BK30" s="240"/>
      <c r="BL30" s="240"/>
      <c r="BM30" s="240"/>
      <c r="BN30" s="240"/>
      <c r="BO30" s="241"/>
      <c r="BP30" s="241"/>
      <c r="BQ30" s="241"/>
      <c r="BR30" s="240"/>
      <c r="BS30" s="240"/>
      <c r="BT30" s="240"/>
      <c r="BU30" s="240"/>
      <c r="BV30" s="241"/>
      <c r="BW30" s="241"/>
      <c r="BX30" s="241"/>
      <c r="BY30" s="240"/>
      <c r="BZ30" s="240"/>
      <c r="CA30" s="240"/>
      <c r="CB30" s="240"/>
      <c r="CC30" s="241"/>
      <c r="CD30" s="241"/>
      <c r="CE30" s="241"/>
      <c r="CF30" s="240"/>
      <c r="CG30" s="240"/>
      <c r="CH30" s="240"/>
      <c r="CI30" s="240"/>
      <c r="CJ30" s="241"/>
      <c r="CK30" s="241"/>
      <c r="CL30" s="241"/>
      <c r="CM30" s="240"/>
      <c r="CN30" s="240"/>
      <c r="CO30" s="240"/>
      <c r="CP30" s="240"/>
      <c r="CQ30" s="241"/>
      <c r="CR30" s="241"/>
      <c r="CS30" s="241"/>
    </row>
    <row r="31">
      <c r="A31" s="238"/>
      <c r="B31" s="238"/>
      <c r="C31" s="238"/>
      <c r="E31" s="239"/>
      <c r="F31" s="239"/>
      <c r="G31" s="239"/>
      <c r="H31" s="239"/>
      <c r="I31" s="239"/>
      <c r="J31" s="239"/>
      <c r="K31" s="239"/>
      <c r="L31" s="240"/>
      <c r="M31" s="240"/>
      <c r="N31" s="240"/>
      <c r="O31" s="240"/>
      <c r="P31" s="240"/>
      <c r="Q31" s="240"/>
      <c r="R31" s="241"/>
      <c r="S31" s="241"/>
      <c r="T31" s="242"/>
      <c r="U31" s="240"/>
      <c r="V31" s="240"/>
      <c r="W31" s="240"/>
      <c r="X31" s="240"/>
      <c r="Y31" s="241"/>
      <c r="Z31" s="241"/>
      <c r="AA31" s="242"/>
      <c r="AB31" s="240"/>
      <c r="AC31" s="240"/>
      <c r="AD31" s="240"/>
      <c r="AE31" s="240"/>
      <c r="AF31" s="241"/>
      <c r="AG31" s="241"/>
      <c r="AH31" s="242"/>
      <c r="AI31" s="240"/>
      <c r="AJ31" s="240"/>
      <c r="AK31" s="240"/>
      <c r="AL31" s="240"/>
      <c r="AM31" s="241"/>
      <c r="AN31" s="241"/>
      <c r="AO31" s="242"/>
      <c r="AP31" s="240"/>
      <c r="AQ31" s="240"/>
      <c r="AR31" s="240"/>
      <c r="AS31" s="240"/>
      <c r="AT31" s="241"/>
      <c r="AU31" s="241"/>
      <c r="AV31" s="241"/>
      <c r="AW31" s="240"/>
      <c r="AX31" s="240"/>
      <c r="AY31" s="240"/>
      <c r="AZ31" s="240"/>
      <c r="BA31" s="241"/>
      <c r="BB31" s="241"/>
      <c r="BC31" s="241"/>
      <c r="BD31" s="240"/>
      <c r="BE31" s="240"/>
      <c r="BF31" s="240"/>
      <c r="BG31" s="240"/>
      <c r="BH31" s="241"/>
      <c r="BI31" s="241"/>
      <c r="BJ31" s="241"/>
      <c r="BK31" s="240"/>
      <c r="BL31" s="240"/>
      <c r="BM31" s="240"/>
      <c r="BN31" s="240"/>
      <c r="BO31" s="241"/>
      <c r="BP31" s="241"/>
      <c r="BQ31" s="241"/>
      <c r="BR31" s="240"/>
      <c r="BS31" s="240"/>
      <c r="BT31" s="240"/>
      <c r="BU31" s="240"/>
      <c r="BV31" s="241"/>
      <c r="BW31" s="241"/>
      <c r="BX31" s="241"/>
      <c r="BY31" s="240"/>
      <c r="BZ31" s="240"/>
      <c r="CA31" s="240"/>
      <c r="CB31" s="240"/>
      <c r="CC31" s="241"/>
      <c r="CD31" s="241"/>
      <c r="CE31" s="241"/>
      <c r="CF31" s="240"/>
      <c r="CG31" s="240"/>
      <c r="CH31" s="240"/>
      <c r="CI31" s="240"/>
      <c r="CJ31" s="241"/>
      <c r="CK31" s="241"/>
      <c r="CL31" s="241"/>
      <c r="CM31" s="240"/>
      <c r="CN31" s="240"/>
      <c r="CO31" s="240"/>
      <c r="CP31" s="240"/>
      <c r="CQ31" s="241"/>
      <c r="CR31" s="241"/>
      <c r="CS31" s="241"/>
    </row>
    <row r="32">
      <c r="A32" s="238"/>
      <c r="B32" s="238"/>
      <c r="C32" s="238"/>
      <c r="E32" s="239"/>
      <c r="F32" s="239"/>
      <c r="G32" s="239"/>
      <c r="H32" s="239"/>
      <c r="I32" s="239"/>
      <c r="J32" s="239"/>
      <c r="K32" s="239"/>
      <c r="L32" s="240"/>
      <c r="M32" s="240"/>
      <c r="N32" s="240"/>
      <c r="O32" s="240"/>
      <c r="P32" s="240"/>
      <c r="Q32" s="240"/>
      <c r="R32" s="241"/>
      <c r="S32" s="241"/>
      <c r="T32" s="242"/>
      <c r="U32" s="240"/>
      <c r="V32" s="240"/>
      <c r="W32" s="240"/>
      <c r="X32" s="240"/>
      <c r="Y32" s="241"/>
      <c r="Z32" s="241"/>
      <c r="AA32" s="242"/>
      <c r="AB32" s="240"/>
      <c r="AC32" s="240"/>
      <c r="AD32" s="240"/>
      <c r="AE32" s="240"/>
      <c r="AF32" s="241"/>
      <c r="AG32" s="241"/>
      <c r="AH32" s="242"/>
      <c r="AI32" s="240"/>
      <c r="AJ32" s="240"/>
      <c r="AK32" s="240"/>
      <c r="AL32" s="240"/>
      <c r="AM32" s="241"/>
      <c r="AN32" s="241"/>
      <c r="AO32" s="242"/>
      <c r="AP32" s="240"/>
      <c r="AQ32" s="240"/>
      <c r="AR32" s="240"/>
      <c r="AS32" s="240"/>
      <c r="AT32" s="241"/>
      <c r="AU32" s="241"/>
      <c r="AV32" s="241"/>
      <c r="AW32" s="240"/>
      <c r="AX32" s="240"/>
      <c r="AY32" s="240"/>
      <c r="AZ32" s="240"/>
      <c r="BA32" s="241"/>
      <c r="BB32" s="241"/>
      <c r="BC32" s="241"/>
      <c r="BD32" s="240"/>
      <c r="BE32" s="240"/>
      <c r="BF32" s="240"/>
      <c r="BG32" s="240"/>
      <c r="BH32" s="241"/>
      <c r="BI32" s="241"/>
      <c r="BJ32" s="241"/>
      <c r="BK32" s="240"/>
      <c r="BL32" s="240"/>
      <c r="BM32" s="240"/>
      <c r="BN32" s="240"/>
      <c r="BO32" s="241"/>
      <c r="BP32" s="241"/>
      <c r="BQ32" s="241"/>
      <c r="BR32" s="240"/>
      <c r="BS32" s="240"/>
      <c r="BT32" s="240"/>
      <c r="BU32" s="240"/>
      <c r="BV32" s="241"/>
      <c r="BW32" s="241"/>
      <c r="BX32" s="241"/>
      <c r="BY32" s="240"/>
      <c r="BZ32" s="240"/>
      <c r="CA32" s="240"/>
      <c r="CB32" s="240"/>
      <c r="CC32" s="241"/>
      <c r="CD32" s="241"/>
      <c r="CE32" s="241"/>
      <c r="CF32" s="240"/>
      <c r="CG32" s="240"/>
      <c r="CH32" s="240"/>
      <c r="CI32" s="240"/>
      <c r="CJ32" s="241"/>
      <c r="CK32" s="241"/>
      <c r="CL32" s="241"/>
      <c r="CM32" s="240"/>
      <c r="CN32" s="240"/>
      <c r="CO32" s="240"/>
      <c r="CP32" s="240"/>
      <c r="CQ32" s="241"/>
      <c r="CR32" s="241"/>
      <c r="CS32" s="241"/>
    </row>
    <row r="33">
      <c r="A33" s="238"/>
      <c r="B33" s="238"/>
      <c r="C33" s="238"/>
      <c r="E33" s="239"/>
      <c r="F33" s="239"/>
      <c r="G33" s="239"/>
      <c r="H33" s="239"/>
      <c r="I33" s="239"/>
      <c r="J33" s="239"/>
      <c r="K33" s="239"/>
      <c r="L33" s="240"/>
      <c r="M33" s="240"/>
      <c r="N33" s="240"/>
      <c r="O33" s="240"/>
      <c r="P33" s="240"/>
      <c r="Q33" s="240"/>
      <c r="R33" s="241"/>
      <c r="S33" s="241"/>
      <c r="T33" s="242"/>
      <c r="U33" s="240"/>
      <c r="V33" s="240"/>
      <c r="W33" s="240"/>
      <c r="X33" s="240"/>
      <c r="Y33" s="241"/>
      <c r="Z33" s="241"/>
      <c r="AA33" s="242"/>
      <c r="AB33" s="240"/>
      <c r="AC33" s="240"/>
      <c r="AD33" s="240"/>
      <c r="AE33" s="240"/>
      <c r="AF33" s="241"/>
      <c r="AG33" s="241"/>
      <c r="AH33" s="242"/>
      <c r="AI33" s="240"/>
      <c r="AJ33" s="240"/>
      <c r="AK33" s="240"/>
      <c r="AL33" s="240"/>
      <c r="AM33" s="241"/>
      <c r="AN33" s="241"/>
      <c r="AO33" s="242"/>
      <c r="AP33" s="240"/>
      <c r="AQ33" s="240"/>
      <c r="AR33" s="240"/>
      <c r="AS33" s="240"/>
      <c r="AT33" s="241"/>
      <c r="AU33" s="241"/>
      <c r="AV33" s="241"/>
      <c r="AW33" s="240"/>
      <c r="AX33" s="240"/>
      <c r="AY33" s="240"/>
      <c r="AZ33" s="240"/>
      <c r="BA33" s="241"/>
      <c r="BB33" s="241"/>
      <c r="BC33" s="241"/>
      <c r="BD33" s="240"/>
      <c r="BE33" s="240"/>
      <c r="BF33" s="240"/>
      <c r="BG33" s="240"/>
      <c r="BH33" s="241"/>
      <c r="BI33" s="241"/>
      <c r="BJ33" s="241"/>
      <c r="BK33" s="240"/>
      <c r="BL33" s="240"/>
      <c r="BM33" s="240"/>
      <c r="BN33" s="240"/>
      <c r="BO33" s="241"/>
      <c r="BP33" s="241"/>
      <c r="BQ33" s="241"/>
      <c r="BR33" s="240"/>
      <c r="BS33" s="240"/>
      <c r="BT33" s="240"/>
      <c r="BU33" s="240"/>
      <c r="BV33" s="241"/>
      <c r="BW33" s="241"/>
      <c r="BX33" s="241"/>
      <c r="BY33" s="240"/>
      <c r="BZ33" s="240"/>
      <c r="CA33" s="240"/>
      <c r="CB33" s="240"/>
      <c r="CC33" s="241"/>
      <c r="CD33" s="241"/>
      <c r="CE33" s="241"/>
      <c r="CF33" s="240"/>
      <c r="CG33" s="240"/>
      <c r="CH33" s="240"/>
      <c r="CI33" s="240"/>
      <c r="CJ33" s="241"/>
      <c r="CK33" s="241"/>
      <c r="CL33" s="241"/>
      <c r="CM33" s="240"/>
      <c r="CN33" s="240"/>
      <c r="CO33" s="240"/>
      <c r="CP33" s="240"/>
      <c r="CQ33" s="241"/>
      <c r="CR33" s="241"/>
      <c r="CS33" s="241"/>
    </row>
    <row r="34">
      <c r="A34" s="238"/>
      <c r="B34" s="238"/>
      <c r="C34" s="238"/>
      <c r="D34" s="239"/>
      <c r="E34" s="239"/>
      <c r="F34" s="239"/>
      <c r="G34" s="239"/>
      <c r="H34" s="239"/>
      <c r="I34" s="239"/>
      <c r="J34" s="239"/>
      <c r="K34" s="239"/>
      <c r="L34" s="240"/>
      <c r="M34" s="240"/>
      <c r="N34" s="240"/>
      <c r="O34" s="240"/>
      <c r="P34" s="240"/>
      <c r="Q34" s="240"/>
      <c r="R34" s="241"/>
      <c r="S34" s="241"/>
      <c r="T34" s="242"/>
      <c r="U34" s="240"/>
      <c r="V34" s="240"/>
      <c r="W34" s="240"/>
      <c r="X34" s="240"/>
      <c r="Y34" s="241"/>
      <c r="Z34" s="241"/>
      <c r="AA34" s="242"/>
      <c r="AB34" s="240"/>
      <c r="AC34" s="240"/>
      <c r="AD34" s="240"/>
      <c r="AE34" s="240"/>
      <c r="AF34" s="241"/>
      <c r="AG34" s="241"/>
      <c r="AH34" s="242"/>
      <c r="AI34" s="240"/>
      <c r="AJ34" s="240"/>
      <c r="AK34" s="240"/>
      <c r="AL34" s="240"/>
      <c r="AM34" s="241"/>
      <c r="AN34" s="241"/>
      <c r="AO34" s="242"/>
      <c r="AP34" s="240"/>
      <c r="AQ34" s="240"/>
      <c r="AR34" s="240"/>
      <c r="AS34" s="240"/>
      <c r="AT34" s="241"/>
      <c r="AU34" s="241"/>
      <c r="AV34" s="241"/>
      <c r="AW34" s="240"/>
      <c r="AX34" s="240"/>
      <c r="AY34" s="240"/>
      <c r="AZ34" s="240"/>
      <c r="BA34" s="241"/>
      <c r="BB34" s="241"/>
      <c r="BC34" s="241"/>
      <c r="BD34" s="240"/>
      <c r="BE34" s="240"/>
      <c r="BF34" s="240"/>
      <c r="BG34" s="240"/>
      <c r="BH34" s="241"/>
      <c r="BI34" s="241"/>
      <c r="BJ34" s="241"/>
      <c r="BK34" s="240"/>
      <c r="BL34" s="240"/>
      <c r="BM34" s="240"/>
      <c r="BN34" s="240"/>
      <c r="BO34" s="241"/>
      <c r="BP34" s="241"/>
      <c r="BQ34" s="241"/>
      <c r="BR34" s="240"/>
      <c r="BS34" s="240"/>
      <c r="BT34" s="240"/>
      <c r="BU34" s="240"/>
      <c r="BV34" s="241"/>
      <c r="BW34" s="241"/>
      <c r="BX34" s="241"/>
      <c r="BY34" s="240"/>
      <c r="BZ34" s="240"/>
      <c r="CA34" s="240"/>
      <c r="CB34" s="240"/>
      <c r="CC34" s="241"/>
      <c r="CD34" s="241"/>
      <c r="CE34" s="241"/>
      <c r="CF34" s="240"/>
      <c r="CG34" s="240"/>
      <c r="CH34" s="240"/>
      <c r="CI34" s="240"/>
      <c r="CJ34" s="241"/>
      <c r="CK34" s="241"/>
      <c r="CL34" s="241"/>
      <c r="CM34" s="240"/>
      <c r="CN34" s="240"/>
      <c r="CO34" s="240"/>
      <c r="CP34" s="240"/>
      <c r="CQ34" s="241"/>
      <c r="CR34" s="241"/>
      <c r="CS34" s="241"/>
    </row>
    <row r="35">
      <c r="A35" s="184"/>
      <c r="B35" s="184" t="s">
        <v>278</v>
      </c>
      <c r="D35" s="29"/>
      <c r="E35" s="29"/>
      <c r="F35" s="29"/>
      <c r="G35" s="29"/>
      <c r="H35" s="29"/>
      <c r="I35" s="29"/>
      <c r="J35" s="29"/>
      <c r="K35" s="29"/>
      <c r="L35" s="229"/>
      <c r="M35" s="229"/>
      <c r="N35" s="229"/>
      <c r="O35" s="229"/>
      <c r="P35" s="229"/>
      <c r="Q35" s="229"/>
      <c r="R35" s="230"/>
      <c r="S35" s="230"/>
      <c r="T35" s="231"/>
      <c r="U35" s="229"/>
      <c r="V35" s="229"/>
      <c r="W35" s="229"/>
      <c r="X35" s="229"/>
      <c r="Y35" s="230"/>
      <c r="Z35" s="230"/>
      <c r="AA35" s="231"/>
      <c r="AB35" s="229"/>
      <c r="AC35" s="229"/>
      <c r="AD35" s="229"/>
      <c r="AE35" s="229"/>
      <c r="AF35" s="230"/>
      <c r="AG35" s="230"/>
      <c r="AH35" s="231"/>
      <c r="AI35" s="229"/>
      <c r="AJ35" s="229"/>
      <c r="AK35" s="229"/>
      <c r="AL35" s="229"/>
      <c r="AM35" s="230"/>
      <c r="AN35" s="230"/>
      <c r="AO35" s="231"/>
      <c r="AP35" s="229"/>
      <c r="AQ35" s="229"/>
      <c r="AR35" s="229"/>
      <c r="AS35" s="229"/>
      <c r="AT35" s="230"/>
      <c r="AU35" s="230"/>
      <c r="AV35" s="232"/>
      <c r="AW35" s="229"/>
      <c r="AX35" s="229"/>
      <c r="AY35" s="229"/>
      <c r="AZ35" s="229"/>
      <c r="BA35" s="230"/>
      <c r="BB35" s="230"/>
      <c r="BC35" s="232"/>
      <c r="BD35" s="229"/>
      <c r="BE35" s="229"/>
      <c r="BF35" s="229"/>
      <c r="BG35" s="229"/>
      <c r="BH35" s="230"/>
      <c r="BI35" s="230"/>
      <c r="BJ35" s="232"/>
      <c r="BK35" s="229"/>
      <c r="BL35" s="229"/>
      <c r="BM35" s="229"/>
      <c r="BN35" s="229"/>
      <c r="BO35" s="230"/>
      <c r="BP35" s="230"/>
      <c r="BQ35" s="232"/>
      <c r="BR35" s="229"/>
      <c r="BS35" s="229"/>
      <c r="BT35" s="229"/>
      <c r="BU35" s="229"/>
      <c r="BV35" s="230"/>
      <c r="BW35" s="230"/>
      <c r="BX35" s="232"/>
      <c r="BY35" s="229"/>
      <c r="BZ35" s="229"/>
      <c r="CA35" s="229"/>
      <c r="CB35" s="229"/>
      <c r="CC35" s="230"/>
      <c r="CD35" s="230"/>
      <c r="CE35" s="232"/>
      <c r="CF35" s="229"/>
      <c r="CG35" s="229"/>
      <c r="CH35" s="229"/>
      <c r="CI35" s="229"/>
      <c r="CJ35" s="230"/>
      <c r="CK35" s="230"/>
      <c r="CL35" s="232"/>
      <c r="CM35" s="229"/>
      <c r="CN35" s="229"/>
      <c r="CO35" s="229"/>
      <c r="CP35" s="229"/>
      <c r="CQ35" s="230"/>
      <c r="CR35" s="230"/>
      <c r="CS35" s="232"/>
    </row>
    <row r="36">
      <c r="A36" s="233"/>
      <c r="B36" s="233" t="s">
        <v>279</v>
      </c>
      <c r="C36" s="234">
        <v>264772.0</v>
      </c>
      <c r="D36" s="233" t="s">
        <v>280</v>
      </c>
      <c r="E36" s="235">
        <v>4.0</v>
      </c>
      <c r="F36" s="233" t="s">
        <v>220</v>
      </c>
      <c r="G36" s="233" t="s">
        <v>221</v>
      </c>
      <c r="H36" s="233"/>
      <c r="I36" s="233" t="s">
        <v>223</v>
      </c>
      <c r="J36" s="21" t="s">
        <v>223</v>
      </c>
    </row>
    <row r="37">
      <c r="A37" s="233"/>
      <c r="B37" s="233" t="s">
        <v>281</v>
      </c>
      <c r="C37" s="234">
        <v>262652.0</v>
      </c>
      <c r="D37" s="233" t="s">
        <v>282</v>
      </c>
      <c r="E37" s="235">
        <v>4.0</v>
      </c>
      <c r="F37" s="233" t="s">
        <v>220</v>
      </c>
      <c r="G37" s="233" t="s">
        <v>221</v>
      </c>
      <c r="H37" s="233"/>
      <c r="I37" s="233" t="s">
        <v>223</v>
      </c>
      <c r="J37" s="21" t="s">
        <v>223</v>
      </c>
    </row>
    <row r="38">
      <c r="A38" s="233"/>
      <c r="B38" s="233" t="s">
        <v>281</v>
      </c>
      <c r="C38" s="234">
        <v>263375.0</v>
      </c>
      <c r="D38" s="233" t="s">
        <v>283</v>
      </c>
      <c r="E38" s="235">
        <v>4.0</v>
      </c>
      <c r="F38" s="233" t="s">
        <v>220</v>
      </c>
      <c r="G38" s="233" t="s">
        <v>221</v>
      </c>
      <c r="H38" s="233"/>
      <c r="I38" s="233" t="s">
        <v>223</v>
      </c>
      <c r="J38" s="21" t="s">
        <v>223</v>
      </c>
    </row>
    <row r="39">
      <c r="A39" s="233"/>
      <c r="B39" s="233" t="s">
        <v>281</v>
      </c>
      <c r="C39" s="234">
        <v>262475.0</v>
      </c>
      <c r="D39" s="233" t="s">
        <v>284</v>
      </c>
      <c r="E39" s="235">
        <v>3.0</v>
      </c>
      <c r="F39" s="233" t="s">
        <v>220</v>
      </c>
      <c r="G39" s="233" t="s">
        <v>221</v>
      </c>
      <c r="H39" s="233"/>
      <c r="I39" s="233" t="s">
        <v>223</v>
      </c>
      <c r="J39" s="21" t="s">
        <v>223</v>
      </c>
    </row>
    <row r="40">
      <c r="A40" s="233"/>
      <c r="B40" s="233" t="s">
        <v>281</v>
      </c>
      <c r="C40" s="236">
        <v>270250.0</v>
      </c>
      <c r="D40" s="236" t="s">
        <v>285</v>
      </c>
      <c r="E40" s="237"/>
      <c r="F40" s="233"/>
      <c r="G40" s="233"/>
      <c r="H40" s="233"/>
      <c r="I40" s="236"/>
    </row>
    <row r="41">
      <c r="A41" s="238"/>
      <c r="B41" s="238"/>
      <c r="C41" s="238"/>
      <c r="D41" s="239"/>
      <c r="E41" s="239"/>
      <c r="F41" s="239"/>
      <c r="G41" s="239"/>
      <c r="H41" s="239"/>
      <c r="I41" s="239"/>
      <c r="J41" s="239"/>
      <c r="K41" s="239"/>
      <c r="L41" s="240"/>
      <c r="M41" s="240"/>
      <c r="N41" s="240"/>
      <c r="O41" s="240"/>
      <c r="P41" s="240"/>
      <c r="Q41" s="240"/>
      <c r="R41" s="241"/>
      <c r="S41" s="241"/>
      <c r="T41" s="242"/>
      <c r="U41" s="240"/>
      <c r="V41" s="240"/>
      <c r="W41" s="240"/>
      <c r="X41" s="240"/>
      <c r="Y41" s="241"/>
      <c r="Z41" s="241"/>
      <c r="AA41" s="242"/>
      <c r="AB41" s="240"/>
      <c r="AC41" s="240"/>
      <c r="AD41" s="240"/>
      <c r="AE41" s="240"/>
      <c r="AF41" s="241"/>
      <c r="AG41" s="241"/>
      <c r="AH41" s="242"/>
      <c r="AI41" s="240"/>
      <c r="AJ41" s="240"/>
      <c r="AK41" s="240"/>
      <c r="AL41" s="240"/>
      <c r="AM41" s="241"/>
      <c r="AN41" s="241"/>
      <c r="AO41" s="242"/>
      <c r="AP41" s="240"/>
      <c r="AQ41" s="240"/>
      <c r="AR41" s="240"/>
      <c r="AS41" s="240"/>
      <c r="AT41" s="241"/>
      <c r="AU41" s="241"/>
      <c r="AV41" s="241"/>
      <c r="AW41" s="240"/>
      <c r="AX41" s="240"/>
      <c r="AY41" s="240"/>
      <c r="AZ41" s="240"/>
      <c r="BA41" s="241"/>
      <c r="BB41" s="241"/>
      <c r="BC41" s="241"/>
      <c r="BD41" s="240"/>
      <c r="BE41" s="240"/>
      <c r="BF41" s="240"/>
      <c r="BG41" s="240"/>
      <c r="BH41" s="241"/>
      <c r="BI41" s="241"/>
      <c r="BJ41" s="241"/>
      <c r="BK41" s="240"/>
      <c r="BL41" s="240"/>
      <c r="BM41" s="240"/>
      <c r="BN41" s="240"/>
      <c r="BO41" s="241"/>
      <c r="BP41" s="241"/>
      <c r="BQ41" s="241"/>
      <c r="BR41" s="240"/>
      <c r="BS41" s="240"/>
      <c r="BT41" s="240"/>
      <c r="BU41" s="240"/>
      <c r="BV41" s="241"/>
      <c r="BW41" s="241"/>
      <c r="BX41" s="241"/>
      <c r="BY41" s="240"/>
      <c r="BZ41" s="240"/>
      <c r="CA41" s="240"/>
      <c r="CB41" s="240"/>
      <c r="CC41" s="241"/>
      <c r="CD41" s="241"/>
      <c r="CE41" s="241"/>
      <c r="CF41" s="240"/>
      <c r="CG41" s="240"/>
      <c r="CH41" s="240"/>
      <c r="CI41" s="240"/>
      <c r="CJ41" s="241"/>
      <c r="CK41" s="241"/>
      <c r="CL41" s="241"/>
      <c r="CM41" s="240"/>
      <c r="CN41" s="240"/>
      <c r="CO41" s="240"/>
      <c r="CP41" s="240"/>
      <c r="CQ41" s="241"/>
      <c r="CR41" s="241"/>
      <c r="CS41" s="241"/>
    </row>
    <row r="42">
      <c r="A42" s="238"/>
      <c r="B42" s="238"/>
      <c r="C42" s="238"/>
      <c r="D42" s="239"/>
      <c r="E42" s="239"/>
      <c r="F42" s="239"/>
      <c r="G42" s="239"/>
      <c r="H42" s="239"/>
      <c r="I42" s="239"/>
      <c r="J42" s="239"/>
      <c r="K42" s="239"/>
      <c r="L42" s="240"/>
      <c r="M42" s="240"/>
      <c r="N42" s="240"/>
      <c r="O42" s="240"/>
      <c r="P42" s="240"/>
      <c r="Q42" s="240"/>
      <c r="R42" s="241"/>
      <c r="S42" s="241"/>
      <c r="T42" s="242"/>
      <c r="U42" s="240"/>
      <c r="V42" s="240"/>
      <c r="W42" s="240"/>
      <c r="X42" s="240"/>
      <c r="Y42" s="241"/>
      <c r="Z42" s="241"/>
      <c r="AA42" s="242"/>
      <c r="AB42" s="240"/>
      <c r="AC42" s="240"/>
      <c r="AD42" s="240"/>
      <c r="AE42" s="240"/>
      <c r="AF42" s="241"/>
      <c r="AG42" s="241"/>
      <c r="AH42" s="242"/>
      <c r="AI42" s="240"/>
      <c r="AJ42" s="240"/>
      <c r="AK42" s="240"/>
      <c r="AL42" s="240"/>
      <c r="AM42" s="241"/>
      <c r="AN42" s="241"/>
      <c r="AO42" s="242"/>
      <c r="AP42" s="240"/>
      <c r="AQ42" s="240"/>
      <c r="AR42" s="240"/>
      <c r="AS42" s="240"/>
      <c r="AT42" s="241"/>
      <c r="AU42" s="241"/>
      <c r="AV42" s="241"/>
      <c r="AW42" s="240"/>
      <c r="AX42" s="240"/>
      <c r="AY42" s="240"/>
      <c r="AZ42" s="240"/>
      <c r="BA42" s="241"/>
      <c r="BB42" s="241"/>
      <c r="BC42" s="241"/>
      <c r="BD42" s="240"/>
      <c r="BE42" s="240"/>
      <c r="BF42" s="240"/>
      <c r="BG42" s="240"/>
      <c r="BH42" s="241"/>
      <c r="BI42" s="241"/>
      <c r="BJ42" s="241"/>
      <c r="BK42" s="240"/>
      <c r="BL42" s="240"/>
      <c r="BM42" s="240"/>
      <c r="BN42" s="240"/>
      <c r="BO42" s="241"/>
      <c r="BP42" s="241"/>
      <c r="BQ42" s="241"/>
      <c r="BR42" s="240"/>
      <c r="BS42" s="240"/>
      <c r="BT42" s="240"/>
      <c r="BU42" s="240"/>
      <c r="BV42" s="241"/>
      <c r="BW42" s="241"/>
      <c r="BX42" s="241"/>
      <c r="BY42" s="240"/>
      <c r="BZ42" s="240"/>
      <c r="CA42" s="240"/>
      <c r="CB42" s="240"/>
      <c r="CC42" s="241"/>
      <c r="CD42" s="241"/>
      <c r="CE42" s="241"/>
      <c r="CF42" s="240"/>
      <c r="CG42" s="240"/>
      <c r="CH42" s="240"/>
      <c r="CI42" s="240"/>
      <c r="CJ42" s="241"/>
      <c r="CK42" s="241"/>
      <c r="CL42" s="241"/>
      <c r="CM42" s="240"/>
      <c r="CN42" s="240"/>
      <c r="CO42" s="240"/>
      <c r="CP42" s="240"/>
      <c r="CQ42" s="241"/>
      <c r="CR42" s="241"/>
      <c r="CS42" s="241"/>
    </row>
    <row r="43">
      <c r="A43" s="184"/>
      <c r="B43" s="184" t="s">
        <v>286</v>
      </c>
      <c r="D43" s="29"/>
      <c r="E43" s="29"/>
      <c r="F43" s="29"/>
      <c r="G43" s="29"/>
      <c r="H43" s="29"/>
      <c r="I43" s="29"/>
      <c r="J43" s="29"/>
      <c r="K43" s="29"/>
      <c r="L43" s="229"/>
      <c r="M43" s="229"/>
      <c r="N43" s="229"/>
      <c r="O43" s="229"/>
      <c r="P43" s="229"/>
      <c r="Q43" s="229"/>
      <c r="R43" s="230"/>
      <c r="S43" s="230"/>
      <c r="T43" s="231"/>
      <c r="U43" s="229"/>
      <c r="V43" s="229"/>
      <c r="W43" s="229"/>
      <c r="X43" s="229"/>
      <c r="Y43" s="230"/>
      <c r="Z43" s="230"/>
      <c r="AA43" s="231"/>
      <c r="AB43" s="229"/>
      <c r="AC43" s="229"/>
      <c r="AD43" s="229"/>
      <c r="AE43" s="229"/>
      <c r="AF43" s="230"/>
      <c r="AG43" s="230"/>
      <c r="AH43" s="231"/>
      <c r="AI43" s="229"/>
      <c r="AJ43" s="229"/>
      <c r="AK43" s="229"/>
      <c r="AL43" s="229"/>
      <c r="AM43" s="230"/>
      <c r="AN43" s="230"/>
      <c r="AO43" s="231"/>
      <c r="AP43" s="229"/>
      <c r="AQ43" s="229"/>
      <c r="AR43" s="229"/>
      <c r="AS43" s="229"/>
      <c r="AT43" s="230"/>
      <c r="AU43" s="230"/>
      <c r="AV43" s="232"/>
      <c r="AW43" s="229"/>
      <c r="AX43" s="229"/>
      <c r="AY43" s="229"/>
      <c r="AZ43" s="229"/>
      <c r="BA43" s="230"/>
      <c r="BB43" s="230"/>
      <c r="BC43" s="232"/>
      <c r="BD43" s="229"/>
      <c r="BE43" s="229"/>
      <c r="BF43" s="229"/>
      <c r="BG43" s="229"/>
      <c r="BH43" s="230"/>
      <c r="BI43" s="230"/>
      <c r="BJ43" s="232"/>
      <c r="BK43" s="229"/>
      <c r="BL43" s="229"/>
      <c r="BM43" s="229"/>
      <c r="BN43" s="229"/>
      <c r="BO43" s="230"/>
      <c r="BP43" s="230"/>
      <c r="BQ43" s="232"/>
      <c r="BR43" s="229"/>
      <c r="BS43" s="229"/>
      <c r="BT43" s="229"/>
      <c r="BU43" s="229"/>
      <c r="BV43" s="230"/>
      <c r="BW43" s="230"/>
      <c r="BX43" s="232"/>
      <c r="BY43" s="229"/>
      <c r="BZ43" s="229"/>
      <c r="CA43" s="229"/>
      <c r="CB43" s="229"/>
      <c r="CC43" s="230"/>
      <c r="CD43" s="230"/>
      <c r="CE43" s="232"/>
      <c r="CF43" s="229"/>
      <c r="CG43" s="229"/>
      <c r="CH43" s="229"/>
      <c r="CI43" s="229"/>
      <c r="CJ43" s="230"/>
      <c r="CK43" s="230"/>
      <c r="CL43" s="232"/>
      <c r="CM43" s="229"/>
      <c r="CN43" s="229"/>
      <c r="CO43" s="229"/>
      <c r="CP43" s="229"/>
      <c r="CQ43" s="230"/>
      <c r="CR43" s="230"/>
      <c r="CS43" s="232"/>
    </row>
    <row r="44">
      <c r="A44" s="21"/>
      <c r="B44" s="21" t="s">
        <v>287</v>
      </c>
      <c r="C44" s="21">
        <v>272209.0</v>
      </c>
      <c r="D44" s="21" t="s">
        <v>288</v>
      </c>
      <c r="F44" s="233" t="s">
        <v>220</v>
      </c>
      <c r="G44" s="233" t="s">
        <v>221</v>
      </c>
      <c r="J44" s="21" t="s">
        <v>223</v>
      </c>
      <c r="L44" s="67"/>
      <c r="M44" s="67"/>
      <c r="N44" s="67"/>
      <c r="O44" s="67"/>
      <c r="P44" s="67"/>
      <c r="Q44" s="67"/>
      <c r="R44" s="54"/>
      <c r="S44" s="54"/>
      <c r="T44" s="251"/>
      <c r="U44" s="67"/>
      <c r="V44" s="67"/>
      <c r="W44" s="67"/>
      <c r="X44" s="67"/>
      <c r="Y44" s="54"/>
      <c r="Z44" s="54"/>
      <c r="AA44" s="251"/>
      <c r="AB44" s="67"/>
      <c r="AC44" s="67"/>
      <c r="AD44" s="67"/>
      <c r="AE44" s="67"/>
      <c r="AF44" s="54"/>
      <c r="AG44" s="54"/>
      <c r="AH44" s="251"/>
      <c r="AI44" s="67"/>
      <c r="AJ44" s="67"/>
      <c r="AK44" s="67"/>
      <c r="AL44" s="67"/>
      <c r="AM44" s="54"/>
      <c r="AN44" s="54"/>
      <c r="AO44" s="251"/>
      <c r="AP44" s="67"/>
      <c r="AQ44" s="67"/>
      <c r="AR44" s="67"/>
      <c r="AS44" s="67"/>
      <c r="AT44" s="54"/>
      <c r="AU44" s="54"/>
      <c r="AV44" s="54"/>
      <c r="AW44" s="67"/>
      <c r="AX44" s="67"/>
      <c r="AY44" s="67"/>
      <c r="AZ44" s="67"/>
      <c r="BA44" s="54"/>
      <c r="BB44" s="54"/>
      <c r="BC44" s="54"/>
      <c r="BD44" s="67"/>
      <c r="BE44" s="67"/>
      <c r="BF44" s="67"/>
      <c r="BG44" s="67"/>
      <c r="BH44" s="54"/>
      <c r="BI44" s="54"/>
      <c r="BJ44" s="54"/>
      <c r="BK44" s="67"/>
      <c r="BL44" s="67"/>
      <c r="BM44" s="67"/>
      <c r="BN44" s="67"/>
      <c r="BO44" s="54"/>
      <c r="BP44" s="54"/>
      <c r="BQ44" s="54"/>
      <c r="BR44" s="67"/>
      <c r="BS44" s="67"/>
      <c r="BT44" s="67"/>
      <c r="BU44" s="67"/>
      <c r="BV44" s="54"/>
      <c r="BW44" s="54"/>
      <c r="BX44" s="54"/>
      <c r="BY44" s="67"/>
      <c r="BZ44" s="67"/>
      <c r="CA44" s="67"/>
      <c r="CB44" s="67"/>
      <c r="CC44" s="54"/>
      <c r="CD44" s="54"/>
      <c r="CE44" s="54"/>
      <c r="CF44" s="67"/>
      <c r="CG44" s="67"/>
      <c r="CH44" s="67"/>
      <c r="CI44" s="67"/>
      <c r="CJ44" s="54"/>
      <c r="CK44" s="54"/>
      <c r="CL44" s="54"/>
      <c r="CM44" s="67"/>
      <c r="CN44" s="67"/>
      <c r="CO44" s="67"/>
      <c r="CP44" s="67"/>
      <c r="CQ44" s="54"/>
      <c r="CR44" s="54"/>
      <c r="CS44" s="54"/>
    </row>
    <row r="45">
      <c r="A45" s="233"/>
      <c r="B45" s="233"/>
      <c r="C45" s="233"/>
      <c r="D45" s="233"/>
      <c r="E45" s="237"/>
      <c r="F45" s="233"/>
      <c r="G45" s="233"/>
      <c r="H45" s="233"/>
      <c r="I45" s="233"/>
    </row>
    <row r="46">
      <c r="A46" s="233"/>
      <c r="B46" s="233"/>
      <c r="C46" s="233"/>
      <c r="D46" s="233"/>
      <c r="E46" s="237"/>
      <c r="F46" s="233"/>
      <c r="G46" s="233"/>
      <c r="H46" s="233"/>
      <c r="I46" s="233"/>
    </row>
    <row r="51">
      <c r="D51" s="21" t="s">
        <v>289</v>
      </c>
    </row>
    <row r="52">
      <c r="E52" s="243"/>
    </row>
    <row r="53">
      <c r="C53" s="22" t="s">
        <v>290</v>
      </c>
      <c r="D53" s="22" t="s">
        <v>291</v>
      </c>
      <c r="E53" s="243"/>
    </row>
    <row r="54">
      <c r="E54" s="243"/>
    </row>
    <row r="55">
      <c r="C55" s="21" t="s">
        <v>292</v>
      </c>
      <c r="D55" s="21" t="s">
        <v>293</v>
      </c>
      <c r="E55" s="243"/>
    </row>
    <row r="56" ht="26.25" customHeight="1">
      <c r="A56" s="19"/>
      <c r="B56" s="19" t="s">
        <v>294</v>
      </c>
      <c r="C56" s="21" t="s">
        <v>88</v>
      </c>
      <c r="D56" s="21" t="s">
        <v>295</v>
      </c>
      <c r="E56" s="243"/>
      <c r="G56" s="21" t="s">
        <v>296</v>
      </c>
    </row>
    <row r="57" ht="26.25" customHeight="1">
      <c r="A57" s="19"/>
      <c r="C57" s="21"/>
      <c r="D57" s="21"/>
      <c r="E57" s="243"/>
    </row>
    <row r="58" ht="28.5" customHeight="1">
      <c r="A58" s="19"/>
      <c r="C58" s="21" t="s">
        <v>52</v>
      </c>
      <c r="D58" s="21" t="s">
        <v>297</v>
      </c>
      <c r="E58" s="243"/>
    </row>
    <row r="59">
      <c r="C59" s="21" t="s">
        <v>298</v>
      </c>
      <c r="D59" s="21" t="s">
        <v>299</v>
      </c>
      <c r="E59" s="243"/>
    </row>
    <row r="60">
      <c r="E60" s="243"/>
    </row>
    <row r="61">
      <c r="D61" s="21" t="s">
        <v>300</v>
      </c>
      <c r="E61" s="243"/>
    </row>
    <row r="62">
      <c r="E62" s="243"/>
    </row>
    <row r="63">
      <c r="D63" s="21" t="s">
        <v>301</v>
      </c>
      <c r="E63" s="243"/>
    </row>
    <row r="64">
      <c r="E64" s="243"/>
    </row>
    <row r="65">
      <c r="D65" s="21"/>
      <c r="E65" s="243"/>
    </row>
    <row r="66">
      <c r="D66" s="21"/>
      <c r="E66" s="243"/>
    </row>
    <row r="67">
      <c r="D67" s="21" t="s">
        <v>302</v>
      </c>
      <c r="E67" s="243"/>
    </row>
    <row r="68">
      <c r="D68" s="21" t="s">
        <v>303</v>
      </c>
      <c r="E68" s="243"/>
    </row>
    <row r="69">
      <c r="D69" s="21"/>
      <c r="E69" s="243"/>
    </row>
    <row r="70">
      <c r="D70" s="21"/>
      <c r="E70" s="243"/>
    </row>
    <row r="71">
      <c r="D71" s="21"/>
      <c r="E71" s="243"/>
    </row>
    <row r="72">
      <c r="D72" s="21"/>
      <c r="E72" s="243"/>
    </row>
    <row r="73">
      <c r="D73" s="21"/>
      <c r="E73" s="243"/>
    </row>
  </sheetData>
  <mergeCells count="6">
    <mergeCell ref="B2:C2"/>
    <mergeCell ref="B13:C13"/>
    <mergeCell ref="B35:C35"/>
    <mergeCell ref="B43:C43"/>
    <mergeCell ref="B56:B58"/>
    <mergeCell ref="G56:I58"/>
  </mergeCells>
  <conditionalFormatting sqref="D68">
    <cfRule type="expression" dxfId="5" priority="1">
      <formula>$D68="discharged"</formula>
    </cfRule>
  </conditionalFormatting>
  <conditionalFormatting sqref="D68">
    <cfRule type="expression" dxfId="6" priority="2">
      <formula>#REF!=true</formula>
    </cfRule>
  </conditionalFormatting>
  <conditionalFormatting sqref="D13:CS13 D35:CS35">
    <cfRule type="expression" dxfId="5" priority="3">
      <formula>$E13="discharged"</formula>
    </cfRule>
  </conditionalFormatting>
  <conditionalFormatting sqref="D2:CS2 D12:D21 E12:CS44 D23:D44 D47:CS47">
    <cfRule type="expression" dxfId="6" priority="4">
      <formula>$B2=true</formula>
    </cfRule>
  </conditionalFormatting>
  <conditionalFormatting sqref="D2:CS2 D12:CS12 E22:CS34 D23:D34 D41:CS44">
    <cfRule type="expression" dxfId="5" priority="5">
      <formula>$E2="discharged"</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30.0" customHeight="1">
      <c r="A1" s="40" t="b">
        <v>0</v>
      </c>
      <c r="B1" s="40" t="s">
        <v>304</v>
      </c>
      <c r="C1" s="40" t="s">
        <v>305</v>
      </c>
      <c r="D1" s="40" t="s">
        <v>306</v>
      </c>
      <c r="E1" s="40" t="s">
        <v>307</v>
      </c>
      <c r="F1" s="60" t="s">
        <v>308</v>
      </c>
      <c r="G1" s="60" t="s">
        <v>309</v>
      </c>
      <c r="H1" s="252" t="s">
        <v>310</v>
      </c>
      <c r="I1" s="253" t="s">
        <v>311</v>
      </c>
      <c r="J1" s="253" t="s">
        <v>312</v>
      </c>
      <c r="K1" s="60" t="s">
        <v>313</v>
      </c>
      <c r="L1" s="254" t="s">
        <v>314</v>
      </c>
      <c r="M1" s="254" t="s">
        <v>315</v>
      </c>
      <c r="N1" s="254" t="s">
        <v>316</v>
      </c>
      <c r="O1" s="254" t="s">
        <v>317</v>
      </c>
      <c r="P1" s="254" t="s">
        <v>318</v>
      </c>
      <c r="Q1" s="255" t="s">
        <v>319</v>
      </c>
    </row>
    <row r="2">
      <c r="A2" s="256" t="b">
        <v>0</v>
      </c>
      <c r="B2" s="256" t="s">
        <v>320</v>
      </c>
      <c r="C2" s="256" t="s">
        <v>321</v>
      </c>
      <c r="D2" s="256" t="s">
        <v>322</v>
      </c>
      <c r="E2" s="256" t="s">
        <v>323</v>
      </c>
      <c r="F2" s="257">
        <v>1041.0</v>
      </c>
      <c r="G2" s="257" t="s">
        <v>324</v>
      </c>
      <c r="H2" s="258" t="b">
        <v>1</v>
      </c>
      <c r="I2" s="259">
        <v>1220.0</v>
      </c>
      <c r="J2" s="259">
        <v>0.0</v>
      </c>
      <c r="K2" s="257"/>
      <c r="L2" s="260" t="b">
        <v>0</v>
      </c>
      <c r="M2" s="260"/>
      <c r="N2" s="260"/>
      <c r="O2" s="260"/>
      <c r="P2" s="260"/>
      <c r="Q2" s="261" t="s">
        <v>325</v>
      </c>
    </row>
    <row r="3">
      <c r="A3" s="262" t="b">
        <v>0</v>
      </c>
      <c r="B3" s="263" t="s">
        <v>326</v>
      </c>
      <c r="C3" s="263" t="s">
        <v>327</v>
      </c>
      <c r="D3" s="264" t="s">
        <v>328</v>
      </c>
      <c r="E3" s="264" t="s">
        <v>323</v>
      </c>
      <c r="F3" s="265">
        <v>1135.0</v>
      </c>
      <c r="G3" s="265" t="s">
        <v>324</v>
      </c>
      <c r="H3" s="266" t="b">
        <v>1</v>
      </c>
      <c r="I3" s="267">
        <v>1170.0</v>
      </c>
      <c r="J3" s="267">
        <v>0.0</v>
      </c>
      <c r="K3" s="265"/>
      <c r="L3" s="268" t="b">
        <v>1</v>
      </c>
      <c r="M3" s="269"/>
      <c r="N3" s="269"/>
      <c r="O3" s="269"/>
      <c r="P3" s="269"/>
      <c r="Q3" s="270" t="s">
        <v>329</v>
      </c>
    </row>
    <row r="4">
      <c r="A4" s="256" t="b">
        <v>0</v>
      </c>
      <c r="B4" s="256" t="s">
        <v>330</v>
      </c>
      <c r="C4" s="256" t="s">
        <v>331</v>
      </c>
      <c r="D4" s="256" t="s">
        <v>332</v>
      </c>
      <c r="E4" s="256" t="s">
        <v>323</v>
      </c>
      <c r="F4" s="257">
        <v>700.0</v>
      </c>
      <c r="G4" s="257" t="s">
        <v>324</v>
      </c>
      <c r="H4" s="258" t="b">
        <v>1</v>
      </c>
      <c r="I4" s="259">
        <v>869.0</v>
      </c>
      <c r="J4" s="259">
        <v>351.0</v>
      </c>
      <c r="K4" s="257"/>
      <c r="L4" s="260" t="b">
        <v>0</v>
      </c>
      <c r="M4" s="271" t="s">
        <v>333</v>
      </c>
      <c r="N4" s="271" t="s">
        <v>334</v>
      </c>
      <c r="O4" s="271" t="s">
        <v>334</v>
      </c>
      <c r="P4" s="271" t="s">
        <v>334</v>
      </c>
      <c r="Q4" s="261" t="s">
        <v>325</v>
      </c>
    </row>
    <row r="5">
      <c r="A5" s="256" t="b">
        <v>0</v>
      </c>
      <c r="B5" s="256" t="s">
        <v>335</v>
      </c>
      <c r="C5" s="256" t="s">
        <v>336</v>
      </c>
      <c r="D5" s="256" t="s">
        <v>332</v>
      </c>
      <c r="E5" s="256" t="s">
        <v>323</v>
      </c>
      <c r="F5" s="257">
        <v>875.0</v>
      </c>
      <c r="G5" s="257" t="s">
        <v>324</v>
      </c>
      <c r="H5" s="258" t="b">
        <v>1</v>
      </c>
      <c r="I5" s="259">
        <v>924.0</v>
      </c>
      <c r="J5" s="259">
        <v>296.0</v>
      </c>
      <c r="K5" s="257"/>
      <c r="L5" s="260" t="b">
        <v>0</v>
      </c>
      <c r="M5" s="260"/>
      <c r="N5" s="260"/>
      <c r="O5" s="260"/>
      <c r="P5" s="260"/>
      <c r="Q5" s="261" t="s">
        <v>325</v>
      </c>
    </row>
    <row r="6">
      <c r="A6" s="256" t="b">
        <v>0</v>
      </c>
      <c r="B6" s="256" t="s">
        <v>337</v>
      </c>
      <c r="C6" s="256" t="s">
        <v>338</v>
      </c>
      <c r="D6" s="256" t="s">
        <v>332</v>
      </c>
      <c r="E6" s="256" t="s">
        <v>323</v>
      </c>
      <c r="F6" s="257">
        <v>875.0</v>
      </c>
      <c r="G6" s="257" t="s">
        <v>324</v>
      </c>
      <c r="H6" s="258" t="b">
        <v>1</v>
      </c>
      <c r="I6" s="259">
        <v>930.0</v>
      </c>
      <c r="J6" s="259">
        <v>290.0</v>
      </c>
      <c r="K6" s="272"/>
      <c r="L6" s="260" t="b">
        <v>0</v>
      </c>
      <c r="M6" s="260"/>
      <c r="N6" s="260"/>
      <c r="O6" s="260"/>
      <c r="P6" s="260"/>
      <c r="Q6" s="261" t="s">
        <v>325</v>
      </c>
    </row>
    <row r="7">
      <c r="A7" s="256" t="b">
        <v>0</v>
      </c>
      <c r="B7" s="256" t="s">
        <v>339</v>
      </c>
      <c r="C7" s="256" t="s">
        <v>340</v>
      </c>
      <c r="D7" s="256" t="s">
        <v>332</v>
      </c>
      <c r="E7" s="256" t="s">
        <v>323</v>
      </c>
      <c r="F7" s="257">
        <v>875.0</v>
      </c>
      <c r="G7" s="257" t="s">
        <v>324</v>
      </c>
      <c r="H7" s="258" t="b">
        <v>1</v>
      </c>
      <c r="I7" s="259">
        <v>814.0</v>
      </c>
      <c r="J7" s="259">
        <v>406.0</v>
      </c>
      <c r="K7" s="272"/>
      <c r="L7" s="260" t="b">
        <v>0</v>
      </c>
      <c r="M7" s="260"/>
      <c r="N7" s="260"/>
      <c r="O7" s="260"/>
      <c r="P7" s="260"/>
      <c r="Q7" s="261" t="s">
        <v>325</v>
      </c>
    </row>
    <row r="8">
      <c r="A8" s="256" t="b">
        <v>0</v>
      </c>
      <c r="B8" s="273" t="s">
        <v>341</v>
      </c>
      <c r="C8" s="273" t="s">
        <v>342</v>
      </c>
      <c r="D8" s="273" t="s">
        <v>332</v>
      </c>
      <c r="E8" s="273" t="s">
        <v>323</v>
      </c>
      <c r="F8" s="274">
        <v>1220.0</v>
      </c>
      <c r="G8" s="274" t="s">
        <v>324</v>
      </c>
      <c r="H8" s="275" t="b">
        <v>1</v>
      </c>
      <c r="I8" s="276">
        <v>930.0</v>
      </c>
      <c r="J8" s="276">
        <v>290.0</v>
      </c>
      <c r="K8" s="274">
        <v>875.0</v>
      </c>
      <c r="L8" s="277" t="b">
        <v>0</v>
      </c>
      <c r="M8" s="277"/>
      <c r="N8" s="277"/>
      <c r="O8" s="277"/>
      <c r="P8" s="277"/>
      <c r="Q8" s="278" t="s">
        <v>325</v>
      </c>
    </row>
    <row r="9">
      <c r="A9" s="256" t="b">
        <v>0</v>
      </c>
      <c r="B9" s="256" t="s">
        <v>343</v>
      </c>
      <c r="C9" s="256" t="s">
        <v>344</v>
      </c>
      <c r="D9" s="256" t="s">
        <v>345</v>
      </c>
      <c r="E9" s="256" t="s">
        <v>346</v>
      </c>
      <c r="F9" s="257">
        <v>1220.0</v>
      </c>
      <c r="G9" s="257" t="s">
        <v>324</v>
      </c>
      <c r="H9" s="258" t="b">
        <v>1</v>
      </c>
      <c r="I9" s="259">
        <v>1220.0</v>
      </c>
      <c r="J9" s="259">
        <v>0.0</v>
      </c>
      <c r="K9" s="272"/>
      <c r="L9" s="271" t="b">
        <v>1</v>
      </c>
      <c r="M9" s="260"/>
      <c r="N9" s="260"/>
      <c r="O9" s="260"/>
      <c r="P9" s="260"/>
      <c r="Q9" s="261" t="s">
        <v>325</v>
      </c>
    </row>
    <row r="10">
      <c r="A10" s="256" t="b">
        <v>0</v>
      </c>
      <c r="B10" s="273" t="s">
        <v>347</v>
      </c>
      <c r="C10" s="273" t="s">
        <v>348</v>
      </c>
      <c r="D10" s="273" t="s">
        <v>345</v>
      </c>
      <c r="E10" s="273" t="s">
        <v>323</v>
      </c>
      <c r="F10" s="274">
        <v>750.0</v>
      </c>
      <c r="G10" s="274" t="s">
        <v>324</v>
      </c>
      <c r="H10" s="275" t="b">
        <v>1</v>
      </c>
      <c r="I10" s="276">
        <v>1220.0</v>
      </c>
      <c r="J10" s="276">
        <v>0.0</v>
      </c>
      <c r="K10" s="279"/>
      <c r="L10" s="280" t="b">
        <v>1</v>
      </c>
      <c r="M10" s="277"/>
      <c r="N10" s="277"/>
      <c r="O10" s="277"/>
      <c r="P10" s="277"/>
      <c r="Q10" s="278" t="s">
        <v>325</v>
      </c>
    </row>
    <row r="11">
      <c r="A11" s="281" t="b">
        <v>0</v>
      </c>
      <c r="B11" s="282" t="s">
        <v>349</v>
      </c>
      <c r="C11" s="282" t="s">
        <v>350</v>
      </c>
      <c r="D11" s="273" t="s">
        <v>351</v>
      </c>
      <c r="E11" s="273" t="s">
        <v>323</v>
      </c>
      <c r="F11" s="274">
        <v>1135.0</v>
      </c>
      <c r="G11" s="274" t="s">
        <v>324</v>
      </c>
      <c r="H11" s="275" t="b">
        <v>1</v>
      </c>
      <c r="I11" s="276">
        <v>1170.0</v>
      </c>
      <c r="J11" s="276">
        <v>0.0</v>
      </c>
      <c r="K11" s="274"/>
      <c r="L11" s="280" t="b">
        <v>1</v>
      </c>
      <c r="M11" s="277"/>
      <c r="N11" s="277"/>
      <c r="O11" s="280" t="s">
        <v>352</v>
      </c>
      <c r="P11" s="280" t="s">
        <v>353</v>
      </c>
      <c r="Q11" s="278" t="s">
        <v>329</v>
      </c>
    </row>
    <row r="12">
      <c r="A12" s="262" t="b">
        <v>0</v>
      </c>
      <c r="B12" s="282" t="s">
        <v>354</v>
      </c>
      <c r="C12" s="282" t="s">
        <v>355</v>
      </c>
      <c r="D12" s="273" t="s">
        <v>356</v>
      </c>
      <c r="E12" s="273" t="s">
        <v>323</v>
      </c>
      <c r="F12" s="274">
        <v>600.0</v>
      </c>
      <c r="G12" s="274" t="s">
        <v>324</v>
      </c>
      <c r="H12" s="275" t="b">
        <v>1</v>
      </c>
      <c r="I12" s="276">
        <v>1170.0</v>
      </c>
      <c r="J12" s="276">
        <v>600.0</v>
      </c>
      <c r="K12" s="279"/>
      <c r="L12" s="280" t="b">
        <v>1</v>
      </c>
      <c r="M12" s="277"/>
      <c r="N12" s="277"/>
      <c r="O12" s="277"/>
      <c r="P12" s="277"/>
      <c r="Q12" s="278" t="s">
        <v>329</v>
      </c>
    </row>
    <row r="13">
      <c r="A13" s="262" t="b">
        <v>0</v>
      </c>
      <c r="B13" s="262" t="s">
        <v>357</v>
      </c>
      <c r="C13" s="262" t="s">
        <v>358</v>
      </c>
      <c r="D13" s="256" t="s">
        <v>359</v>
      </c>
      <c r="E13" s="256" t="s">
        <v>323</v>
      </c>
      <c r="F13" s="257">
        <v>1170.0</v>
      </c>
      <c r="G13" s="257" t="s">
        <v>324</v>
      </c>
      <c r="H13" s="258" t="b">
        <v>1</v>
      </c>
      <c r="I13" s="259">
        <v>1170.0</v>
      </c>
      <c r="J13" s="259">
        <v>0.0</v>
      </c>
      <c r="K13" s="272"/>
      <c r="L13" s="271" t="b">
        <v>1</v>
      </c>
      <c r="M13" s="260"/>
      <c r="N13" s="260"/>
      <c r="O13" s="271" t="s">
        <v>360</v>
      </c>
      <c r="P13" s="260"/>
      <c r="Q13" s="261" t="s">
        <v>329</v>
      </c>
    </row>
    <row r="14">
      <c r="A14" s="262" t="b">
        <v>0</v>
      </c>
      <c r="B14" s="262" t="s">
        <v>361</v>
      </c>
      <c r="C14" s="262" t="s">
        <v>362</v>
      </c>
      <c r="D14" s="256" t="s">
        <v>359</v>
      </c>
      <c r="E14" s="256" t="s">
        <v>323</v>
      </c>
      <c r="F14" s="257">
        <v>1170.0</v>
      </c>
      <c r="G14" s="257" t="s">
        <v>324</v>
      </c>
      <c r="H14" s="258" t="b">
        <v>1</v>
      </c>
      <c r="I14" s="259">
        <v>1170.0</v>
      </c>
      <c r="J14" s="259">
        <v>0.0</v>
      </c>
      <c r="K14" s="272"/>
      <c r="L14" s="271" t="b">
        <v>1</v>
      </c>
      <c r="M14" s="260"/>
      <c r="N14" s="260"/>
      <c r="O14" s="260"/>
      <c r="P14" s="260"/>
      <c r="Q14" s="261" t="s">
        <v>329</v>
      </c>
    </row>
    <row r="15">
      <c r="A15" s="262" t="b">
        <v>0</v>
      </c>
      <c r="B15" s="262" t="s">
        <v>363</v>
      </c>
      <c r="C15" s="262" t="s">
        <v>364</v>
      </c>
      <c r="D15" s="256" t="s">
        <v>359</v>
      </c>
      <c r="E15" s="256" t="s">
        <v>323</v>
      </c>
      <c r="F15" s="257">
        <v>575.0</v>
      </c>
      <c r="G15" s="257" t="s">
        <v>324</v>
      </c>
      <c r="H15" s="258" t="b">
        <v>1</v>
      </c>
      <c r="I15" s="259">
        <v>331.0</v>
      </c>
      <c r="J15" s="259">
        <v>839.0</v>
      </c>
      <c r="K15" s="272"/>
      <c r="L15" s="271" t="b">
        <v>1</v>
      </c>
      <c r="M15" s="260"/>
      <c r="N15" s="260"/>
      <c r="O15" s="260"/>
      <c r="P15" s="260"/>
      <c r="Q15" s="261" t="s">
        <v>329</v>
      </c>
    </row>
    <row r="16">
      <c r="A16" s="262" t="b">
        <v>0</v>
      </c>
      <c r="B16" s="282" t="s">
        <v>365</v>
      </c>
      <c r="C16" s="282" t="s">
        <v>366</v>
      </c>
      <c r="D16" s="273" t="s">
        <v>359</v>
      </c>
      <c r="E16" s="273" t="s">
        <v>323</v>
      </c>
      <c r="F16" s="274">
        <v>764.0</v>
      </c>
      <c r="G16" s="274" t="s">
        <v>324</v>
      </c>
      <c r="H16" s="275" t="b">
        <v>1</v>
      </c>
      <c r="I16" s="276">
        <v>386.0</v>
      </c>
      <c r="J16" s="276">
        <v>764.0</v>
      </c>
      <c r="K16" s="279"/>
      <c r="L16" s="280" t="b">
        <v>1</v>
      </c>
      <c r="M16" s="277"/>
      <c r="N16" s="277"/>
      <c r="O16" s="277"/>
      <c r="P16" s="277"/>
      <c r="Q16" s="278" t="s">
        <v>329</v>
      </c>
    </row>
    <row r="17">
      <c r="A17" s="256" t="b">
        <v>0</v>
      </c>
      <c r="B17" s="256" t="s">
        <v>367</v>
      </c>
      <c r="C17" s="256" t="s">
        <v>368</v>
      </c>
      <c r="D17" s="256" t="s">
        <v>369</v>
      </c>
      <c r="E17" s="256" t="s">
        <v>323</v>
      </c>
      <c r="F17" s="257">
        <v>900.0</v>
      </c>
      <c r="G17" s="257" t="s">
        <v>324</v>
      </c>
      <c r="H17" s="283" t="b">
        <v>1</v>
      </c>
      <c r="I17" s="284">
        <v>807.0</v>
      </c>
      <c r="J17" s="284">
        <v>413.0</v>
      </c>
      <c r="K17" s="272"/>
      <c r="L17" s="260" t="b">
        <v>0</v>
      </c>
      <c r="M17" s="271" t="s">
        <v>370</v>
      </c>
      <c r="N17" s="271" t="s">
        <v>334</v>
      </c>
      <c r="O17" s="271" t="s">
        <v>334</v>
      </c>
      <c r="P17" s="271" t="s">
        <v>334</v>
      </c>
      <c r="Q17" s="261" t="s">
        <v>325</v>
      </c>
    </row>
    <row r="18">
      <c r="A18" s="256" t="b">
        <v>0</v>
      </c>
      <c r="B18" s="273" t="s">
        <v>371</v>
      </c>
      <c r="C18" s="273" t="s">
        <v>372</v>
      </c>
      <c r="D18" s="273" t="s">
        <v>369</v>
      </c>
      <c r="E18" s="273" t="s">
        <v>323</v>
      </c>
      <c r="F18" s="274">
        <v>900.0</v>
      </c>
      <c r="G18" s="274" t="s">
        <v>324</v>
      </c>
      <c r="H18" s="285" t="b">
        <v>1</v>
      </c>
      <c r="I18" s="276">
        <v>893.0</v>
      </c>
      <c r="J18" s="276">
        <v>327.0</v>
      </c>
      <c r="K18" s="279"/>
      <c r="L18" s="277" t="b">
        <v>0</v>
      </c>
      <c r="M18" s="277"/>
      <c r="N18" s="277"/>
      <c r="O18" s="277"/>
      <c r="P18" s="277"/>
      <c r="Q18" s="278" t="s">
        <v>325</v>
      </c>
    </row>
    <row r="19">
      <c r="A19" s="256" t="b">
        <v>0</v>
      </c>
      <c r="B19" s="256" t="s">
        <v>373</v>
      </c>
      <c r="C19" s="256" t="s">
        <v>374</v>
      </c>
      <c r="D19" s="256" t="s">
        <v>375</v>
      </c>
      <c r="E19" s="256" t="s">
        <v>323</v>
      </c>
      <c r="F19" s="257">
        <v>700.0</v>
      </c>
      <c r="G19" s="257" t="s">
        <v>324</v>
      </c>
      <c r="H19" s="283" t="b">
        <v>1</v>
      </c>
      <c r="I19" s="284">
        <v>1220.0</v>
      </c>
      <c r="J19" s="259">
        <v>0.0</v>
      </c>
      <c r="K19" s="272"/>
      <c r="L19" s="260" t="b">
        <v>0</v>
      </c>
      <c r="M19" s="260"/>
      <c r="N19" s="260"/>
      <c r="O19" s="260"/>
      <c r="P19" s="260"/>
      <c r="Q19" s="261" t="s">
        <v>325</v>
      </c>
    </row>
    <row r="20">
      <c r="A20" s="256" t="b">
        <v>0</v>
      </c>
      <c r="B20" s="273" t="s">
        <v>376</v>
      </c>
      <c r="C20" s="273" t="s">
        <v>377</v>
      </c>
      <c r="D20" s="273" t="s">
        <v>375</v>
      </c>
      <c r="E20" s="273" t="s">
        <v>378</v>
      </c>
      <c r="F20" s="274">
        <v>1100.0</v>
      </c>
      <c r="G20" s="274" t="s">
        <v>324</v>
      </c>
      <c r="H20" s="285" t="b">
        <v>1</v>
      </c>
      <c r="I20" s="276">
        <v>1220.0</v>
      </c>
      <c r="J20" s="276">
        <v>0.0</v>
      </c>
      <c r="K20" s="279"/>
      <c r="L20" s="277" t="b">
        <v>0</v>
      </c>
      <c r="M20" s="277"/>
      <c r="N20" s="277"/>
      <c r="O20" s="277"/>
      <c r="P20" s="277"/>
      <c r="Q20" s="278" t="s">
        <v>325</v>
      </c>
    </row>
    <row r="21">
      <c r="A21" s="256" t="b">
        <v>0</v>
      </c>
      <c r="B21" s="256" t="s">
        <v>379</v>
      </c>
      <c r="C21" s="256" t="s">
        <v>380</v>
      </c>
      <c r="D21" s="256" t="s">
        <v>381</v>
      </c>
      <c r="E21" s="256" t="s">
        <v>323</v>
      </c>
      <c r="F21" s="257">
        <v>1300.0</v>
      </c>
      <c r="G21" s="257" t="s">
        <v>324</v>
      </c>
      <c r="H21" s="283" t="b">
        <v>1</v>
      </c>
      <c r="I21" s="259">
        <v>930.0</v>
      </c>
      <c r="J21" s="259">
        <v>290.0</v>
      </c>
      <c r="K21" s="272"/>
      <c r="L21" s="260" t="b">
        <v>0</v>
      </c>
      <c r="M21" s="271" t="s">
        <v>370</v>
      </c>
      <c r="N21" s="271" t="s">
        <v>334</v>
      </c>
      <c r="O21" s="286" t="s">
        <v>352</v>
      </c>
      <c r="P21" s="271" t="s">
        <v>334</v>
      </c>
      <c r="Q21" s="261" t="s">
        <v>325</v>
      </c>
    </row>
    <row r="22">
      <c r="A22" s="256" t="b">
        <v>0</v>
      </c>
      <c r="B22" s="256" t="s">
        <v>382</v>
      </c>
      <c r="C22" s="256" t="s">
        <v>383</v>
      </c>
      <c r="D22" s="256" t="s">
        <v>381</v>
      </c>
      <c r="E22" s="256" t="s">
        <v>323</v>
      </c>
      <c r="F22" s="257">
        <v>1300.0</v>
      </c>
      <c r="G22" s="257" t="s">
        <v>324</v>
      </c>
      <c r="H22" s="283" t="b">
        <v>1</v>
      </c>
      <c r="I22" s="259">
        <v>930.0</v>
      </c>
      <c r="J22" s="259">
        <v>290.0</v>
      </c>
      <c r="K22" s="272"/>
      <c r="L22" s="260" t="b">
        <v>0</v>
      </c>
      <c r="M22" s="260"/>
      <c r="N22" s="260"/>
      <c r="O22" s="260"/>
      <c r="P22" s="260"/>
      <c r="Q22" s="261" t="s">
        <v>325</v>
      </c>
    </row>
    <row r="23">
      <c r="A23" s="256" t="b">
        <v>0</v>
      </c>
      <c r="B23" s="256" t="s">
        <v>384</v>
      </c>
      <c r="C23" s="256" t="s">
        <v>383</v>
      </c>
      <c r="D23" s="256" t="s">
        <v>381</v>
      </c>
      <c r="E23" s="256" t="s">
        <v>323</v>
      </c>
      <c r="F23" s="257">
        <v>710.0</v>
      </c>
      <c r="G23" s="257" t="s">
        <v>324</v>
      </c>
      <c r="H23" s="283" t="b">
        <v>1</v>
      </c>
      <c r="I23" s="259">
        <v>930.0</v>
      </c>
      <c r="J23" s="259">
        <v>290.0</v>
      </c>
      <c r="K23" s="272"/>
      <c r="L23" s="260" t="b">
        <v>0</v>
      </c>
      <c r="M23" s="260"/>
      <c r="N23" s="260"/>
      <c r="O23" s="260"/>
      <c r="P23" s="260"/>
      <c r="Q23" s="261" t="s">
        <v>325</v>
      </c>
    </row>
    <row r="24">
      <c r="A24" s="256" t="b">
        <v>0</v>
      </c>
      <c r="B24" s="287" t="s">
        <v>385</v>
      </c>
      <c r="C24" s="287" t="s">
        <v>386</v>
      </c>
      <c r="D24" s="287">
        <v>2112.0</v>
      </c>
      <c r="E24" s="287" t="s">
        <v>378</v>
      </c>
      <c r="F24" s="288">
        <v>1300.0</v>
      </c>
      <c r="G24" s="289"/>
      <c r="H24" s="290" t="b">
        <v>0</v>
      </c>
      <c r="I24" s="291"/>
      <c r="J24" s="291"/>
      <c r="K24" s="289"/>
      <c r="L24" s="292" t="b">
        <v>1</v>
      </c>
      <c r="M24" s="292" t="s">
        <v>387</v>
      </c>
      <c r="N24" s="292" t="s">
        <v>388</v>
      </c>
      <c r="O24" s="292" t="s">
        <v>389</v>
      </c>
      <c r="P24" s="292" t="s">
        <v>334</v>
      </c>
      <c r="Q24" s="293" t="s">
        <v>329</v>
      </c>
    </row>
    <row r="25">
      <c r="A25" s="256" t="b">
        <v>0</v>
      </c>
      <c r="B25" s="256" t="s">
        <v>390</v>
      </c>
      <c r="C25" s="256" t="s">
        <v>391</v>
      </c>
      <c r="D25" s="256">
        <v>2112.0</v>
      </c>
      <c r="E25" s="256" t="s">
        <v>323</v>
      </c>
      <c r="F25" s="257">
        <v>1350.0</v>
      </c>
      <c r="G25" s="272"/>
      <c r="H25" s="294" t="b">
        <v>0</v>
      </c>
      <c r="I25" s="295"/>
      <c r="J25" s="295"/>
      <c r="K25" s="272"/>
      <c r="L25" s="271" t="b">
        <v>1</v>
      </c>
      <c r="M25" s="260"/>
      <c r="N25" s="260"/>
      <c r="O25" s="260"/>
      <c r="P25" s="260"/>
      <c r="Q25" s="261" t="s">
        <v>329</v>
      </c>
    </row>
    <row r="26">
      <c r="A26" s="256" t="b">
        <v>0</v>
      </c>
      <c r="B26" s="256" t="s">
        <v>392</v>
      </c>
      <c r="C26" s="256" t="s">
        <v>393</v>
      </c>
      <c r="D26" s="256" t="s">
        <v>322</v>
      </c>
      <c r="E26" s="256" t="s">
        <v>323</v>
      </c>
      <c r="F26" s="257">
        <v>700.0</v>
      </c>
      <c r="G26" s="257"/>
      <c r="H26" s="294" t="b">
        <v>0</v>
      </c>
      <c r="I26" s="295"/>
      <c r="J26" s="295"/>
      <c r="K26" s="257"/>
      <c r="L26" s="260" t="b">
        <v>0</v>
      </c>
      <c r="M26" s="271" t="s">
        <v>333</v>
      </c>
      <c r="N26" s="271" t="s">
        <v>394</v>
      </c>
      <c r="O26" s="271" t="s">
        <v>395</v>
      </c>
      <c r="P26" s="271" t="s">
        <v>334</v>
      </c>
      <c r="Q26" s="261"/>
    </row>
    <row r="27">
      <c r="A27" s="256" t="b">
        <v>0</v>
      </c>
      <c r="B27" s="256" t="s">
        <v>396</v>
      </c>
      <c r="C27" s="256" t="s">
        <v>397</v>
      </c>
      <c r="D27" s="256" t="s">
        <v>322</v>
      </c>
      <c r="E27" s="256" t="s">
        <v>323</v>
      </c>
      <c r="F27" s="257">
        <v>550.0</v>
      </c>
      <c r="G27" s="257"/>
      <c r="H27" s="294" t="b">
        <v>0</v>
      </c>
      <c r="I27" s="295"/>
      <c r="J27" s="295"/>
      <c r="K27" s="257"/>
      <c r="L27" s="260" t="b">
        <v>0</v>
      </c>
      <c r="M27" s="260"/>
      <c r="N27" s="260"/>
      <c r="O27" s="260"/>
      <c r="P27" s="260"/>
      <c r="Q27" s="296"/>
    </row>
    <row r="28">
      <c r="A28" s="297" t="b">
        <v>0</v>
      </c>
      <c r="B28" s="297" t="s">
        <v>398</v>
      </c>
      <c r="C28" s="297" t="s">
        <v>399</v>
      </c>
      <c r="D28" s="298" t="s">
        <v>400</v>
      </c>
      <c r="E28" s="298" t="s">
        <v>323</v>
      </c>
      <c r="F28" s="299">
        <v>600.0</v>
      </c>
      <c r="G28" s="299"/>
      <c r="H28" s="294" t="b">
        <v>0</v>
      </c>
      <c r="I28" s="300"/>
      <c r="J28" s="300"/>
      <c r="K28" s="299"/>
      <c r="L28" s="286" t="b">
        <v>1</v>
      </c>
      <c r="M28" s="301"/>
      <c r="N28" s="286"/>
      <c r="O28" s="301"/>
      <c r="P28" s="286" t="s">
        <v>401</v>
      </c>
      <c r="Q28" s="302" t="s">
        <v>329</v>
      </c>
    </row>
    <row r="29">
      <c r="A29" s="303" t="b">
        <v>0</v>
      </c>
      <c r="B29" s="303" t="s">
        <v>402</v>
      </c>
      <c r="C29" s="303" t="s">
        <v>403</v>
      </c>
      <c r="D29" s="298" t="s">
        <v>328</v>
      </c>
      <c r="E29" s="298" t="s">
        <v>323</v>
      </c>
      <c r="F29" s="299">
        <v>1135.0</v>
      </c>
      <c r="G29" s="299"/>
      <c r="H29" s="294" t="b">
        <v>0</v>
      </c>
      <c r="I29" s="300"/>
      <c r="J29" s="300"/>
      <c r="K29" s="299"/>
      <c r="L29" s="286" t="b">
        <v>1</v>
      </c>
      <c r="M29" s="301"/>
      <c r="N29" s="301"/>
      <c r="O29" s="286" t="s">
        <v>404</v>
      </c>
      <c r="P29" s="286" t="s">
        <v>334</v>
      </c>
      <c r="Q29" s="302" t="s">
        <v>329</v>
      </c>
    </row>
    <row r="30">
      <c r="A30" s="303" t="b">
        <v>0</v>
      </c>
      <c r="B30" s="303" t="s">
        <v>405</v>
      </c>
      <c r="C30" s="303" t="s">
        <v>406</v>
      </c>
      <c r="D30" s="298" t="s">
        <v>328</v>
      </c>
      <c r="E30" s="298" t="s">
        <v>323</v>
      </c>
      <c r="F30" s="299">
        <v>700.0</v>
      </c>
      <c r="G30" s="299"/>
      <c r="H30" s="294" t="b">
        <v>0</v>
      </c>
      <c r="I30" s="300"/>
      <c r="J30" s="300"/>
      <c r="K30" s="299"/>
      <c r="L30" s="286" t="b">
        <v>1</v>
      </c>
      <c r="M30" s="301"/>
      <c r="N30" s="301"/>
      <c r="O30" s="301"/>
      <c r="P30" s="301"/>
      <c r="Q30" s="302" t="s">
        <v>329</v>
      </c>
    </row>
    <row r="31">
      <c r="A31" s="256" t="b">
        <v>0</v>
      </c>
      <c r="B31" s="256" t="s">
        <v>407</v>
      </c>
      <c r="C31" s="256" t="s">
        <v>408</v>
      </c>
      <c r="D31" s="256" t="s">
        <v>332</v>
      </c>
      <c r="E31" s="256" t="s">
        <v>323</v>
      </c>
      <c r="F31" s="257">
        <v>925.0</v>
      </c>
      <c r="G31" s="257"/>
      <c r="H31" s="294" t="b">
        <v>0</v>
      </c>
      <c r="I31" s="295"/>
      <c r="J31" s="295"/>
      <c r="K31" s="257"/>
      <c r="L31" s="260" t="b">
        <v>0</v>
      </c>
      <c r="M31" s="260"/>
      <c r="N31" s="260"/>
      <c r="O31" s="260"/>
      <c r="P31" s="260"/>
      <c r="Q31" s="296"/>
    </row>
    <row r="32">
      <c r="A32" s="256" t="b">
        <v>0</v>
      </c>
      <c r="B32" s="256" t="s">
        <v>409</v>
      </c>
      <c r="C32" s="256" t="s">
        <v>410</v>
      </c>
      <c r="D32" s="256" t="s">
        <v>332</v>
      </c>
      <c r="E32" s="256" t="s">
        <v>323</v>
      </c>
      <c r="F32" s="257">
        <v>700.0</v>
      </c>
      <c r="G32" s="272"/>
      <c r="H32" s="294" t="b">
        <v>0</v>
      </c>
      <c r="I32" s="295"/>
      <c r="J32" s="295"/>
      <c r="K32" s="272"/>
      <c r="L32" s="260" t="b">
        <v>0</v>
      </c>
      <c r="M32" s="260"/>
      <c r="N32" s="260"/>
      <c r="O32" s="260"/>
      <c r="P32" s="260"/>
      <c r="Q32" s="296"/>
    </row>
    <row r="33">
      <c r="A33" s="256" t="b">
        <v>0</v>
      </c>
      <c r="B33" s="256" t="s">
        <v>411</v>
      </c>
      <c r="C33" s="256" t="s">
        <v>412</v>
      </c>
      <c r="D33" s="256" t="s">
        <v>332</v>
      </c>
      <c r="E33" s="256" t="s">
        <v>323</v>
      </c>
      <c r="F33" s="257">
        <v>925.0</v>
      </c>
      <c r="G33" s="272"/>
      <c r="H33" s="294" t="b">
        <v>0</v>
      </c>
      <c r="I33" s="295"/>
      <c r="J33" s="295"/>
      <c r="K33" s="272"/>
      <c r="L33" s="260" t="b">
        <v>0</v>
      </c>
      <c r="M33" s="260"/>
      <c r="N33" s="260"/>
      <c r="O33" s="260"/>
      <c r="P33" s="260"/>
      <c r="Q33" s="296"/>
    </row>
    <row r="34">
      <c r="A34" s="256" t="b">
        <v>0</v>
      </c>
      <c r="B34" s="256" t="s">
        <v>413</v>
      </c>
      <c r="C34" s="256" t="s">
        <v>336</v>
      </c>
      <c r="D34" s="256" t="s">
        <v>332</v>
      </c>
      <c r="E34" s="256" t="s">
        <v>323</v>
      </c>
      <c r="F34" s="257">
        <v>700.0</v>
      </c>
      <c r="G34" s="257" t="s">
        <v>155</v>
      </c>
      <c r="H34" s="294" t="b">
        <v>0</v>
      </c>
      <c r="I34" s="295"/>
      <c r="J34" s="295"/>
      <c r="K34" s="257"/>
      <c r="L34" s="260" t="b">
        <v>0</v>
      </c>
      <c r="M34" s="260"/>
      <c r="N34" s="260"/>
      <c r="O34" s="260"/>
      <c r="P34" s="260"/>
      <c r="Q34" s="296"/>
    </row>
    <row r="35">
      <c r="A35" s="256" t="b">
        <v>0</v>
      </c>
      <c r="B35" s="256" t="s">
        <v>414</v>
      </c>
      <c r="C35" s="256" t="s">
        <v>415</v>
      </c>
      <c r="D35" s="256" t="s">
        <v>332</v>
      </c>
      <c r="E35" s="256" t="s">
        <v>378</v>
      </c>
      <c r="F35" s="257">
        <v>650.0</v>
      </c>
      <c r="G35" s="257"/>
      <c r="H35" s="294" t="b">
        <v>0</v>
      </c>
      <c r="I35" s="295"/>
      <c r="J35" s="295"/>
      <c r="K35" s="257"/>
      <c r="L35" s="260" t="b">
        <v>0</v>
      </c>
      <c r="M35" s="260"/>
      <c r="N35" s="260"/>
      <c r="O35" s="260"/>
      <c r="P35" s="260"/>
      <c r="Q35" s="296"/>
    </row>
    <row r="36">
      <c r="A36" s="256" t="b">
        <v>0</v>
      </c>
      <c r="B36" s="256" t="s">
        <v>416</v>
      </c>
      <c r="C36" s="256" t="s">
        <v>417</v>
      </c>
      <c r="D36" s="256" t="s">
        <v>332</v>
      </c>
      <c r="E36" s="256" t="s">
        <v>346</v>
      </c>
      <c r="F36" s="257">
        <v>925.0</v>
      </c>
      <c r="G36" s="257"/>
      <c r="H36" s="294" t="b">
        <v>0</v>
      </c>
      <c r="I36" s="295"/>
      <c r="J36" s="295"/>
      <c r="K36" s="257"/>
      <c r="L36" s="260" t="b">
        <v>0</v>
      </c>
      <c r="M36" s="260"/>
      <c r="N36" s="260"/>
      <c r="O36" s="260"/>
      <c r="P36" s="260"/>
      <c r="Q36" s="296"/>
    </row>
    <row r="37">
      <c r="A37" s="256" t="b">
        <v>0</v>
      </c>
      <c r="B37" s="256" t="s">
        <v>418</v>
      </c>
      <c r="C37" s="256" t="s">
        <v>419</v>
      </c>
      <c r="D37" s="256" t="s">
        <v>345</v>
      </c>
      <c r="E37" s="256" t="s">
        <v>323</v>
      </c>
      <c r="F37" s="257">
        <v>1220.0</v>
      </c>
      <c r="G37" s="257"/>
      <c r="H37" s="294" t="b">
        <v>0</v>
      </c>
      <c r="I37" s="295"/>
      <c r="J37" s="295"/>
      <c r="K37" s="257">
        <v>1100.0</v>
      </c>
      <c r="L37" s="271" t="b">
        <v>1</v>
      </c>
      <c r="M37" s="271" t="s">
        <v>420</v>
      </c>
      <c r="N37" s="271" t="s">
        <v>421</v>
      </c>
      <c r="O37" s="271" t="s">
        <v>422</v>
      </c>
      <c r="P37" s="271" t="s">
        <v>423</v>
      </c>
      <c r="Q37" s="261"/>
    </row>
    <row r="38">
      <c r="A38" s="256" t="b">
        <v>0</v>
      </c>
      <c r="B38" s="256" t="s">
        <v>424</v>
      </c>
      <c r="C38" s="256" t="s">
        <v>425</v>
      </c>
      <c r="D38" s="256" t="s">
        <v>345</v>
      </c>
      <c r="E38" s="256" t="s">
        <v>323</v>
      </c>
      <c r="F38" s="257">
        <v>700.0</v>
      </c>
      <c r="G38" s="272"/>
      <c r="H38" s="294" t="b">
        <v>0</v>
      </c>
      <c r="I38" s="295"/>
      <c r="J38" s="295"/>
      <c r="K38" s="272"/>
      <c r="L38" s="271" t="b">
        <v>1</v>
      </c>
      <c r="M38" s="260"/>
      <c r="N38" s="260"/>
      <c r="O38" s="260"/>
      <c r="P38" s="260"/>
      <c r="Q38" s="296"/>
    </row>
    <row r="39">
      <c r="A39" s="256" t="b">
        <v>0</v>
      </c>
      <c r="B39" s="256" t="s">
        <v>426</v>
      </c>
      <c r="C39" s="256" t="s">
        <v>427</v>
      </c>
      <c r="D39" s="256" t="s">
        <v>345</v>
      </c>
      <c r="E39" s="256" t="s">
        <v>323</v>
      </c>
      <c r="F39" s="257">
        <v>700.0</v>
      </c>
      <c r="G39" s="272"/>
      <c r="H39" s="294" t="b">
        <v>0</v>
      </c>
      <c r="I39" s="295"/>
      <c r="J39" s="295"/>
      <c r="K39" s="272"/>
      <c r="L39" s="271" t="b">
        <v>1</v>
      </c>
      <c r="M39" s="260"/>
      <c r="N39" s="260"/>
      <c r="O39" s="260"/>
      <c r="P39" s="260"/>
      <c r="Q39" s="296"/>
    </row>
    <row r="40">
      <c r="A40" s="256" t="b">
        <v>0</v>
      </c>
      <c r="B40" s="256" t="s">
        <v>428</v>
      </c>
      <c r="C40" s="256" t="s">
        <v>383</v>
      </c>
      <c r="D40" s="256" t="s">
        <v>345</v>
      </c>
      <c r="E40" s="256" t="s">
        <v>378</v>
      </c>
      <c r="F40" s="257">
        <v>1220.0</v>
      </c>
      <c r="G40" s="257"/>
      <c r="H40" s="294" t="b">
        <v>0</v>
      </c>
      <c r="I40" s="295"/>
      <c r="J40" s="295"/>
      <c r="K40" s="257">
        <v>700.0</v>
      </c>
      <c r="L40" s="271" t="b">
        <v>1</v>
      </c>
      <c r="M40" s="260"/>
      <c r="N40" s="260"/>
      <c r="O40" s="260"/>
      <c r="P40" s="260"/>
      <c r="Q40" s="296"/>
    </row>
    <row r="41">
      <c r="A41" s="256" t="b">
        <v>0</v>
      </c>
      <c r="B41" s="256" t="s">
        <v>429</v>
      </c>
      <c r="C41" s="256" t="s">
        <v>430</v>
      </c>
      <c r="D41" s="256" t="s">
        <v>345</v>
      </c>
      <c r="E41" s="256" t="s">
        <v>323</v>
      </c>
      <c r="F41" s="257">
        <v>700.0</v>
      </c>
      <c r="G41" s="272"/>
      <c r="H41" s="294" t="b">
        <v>0</v>
      </c>
      <c r="I41" s="295"/>
      <c r="J41" s="295"/>
      <c r="K41" s="272"/>
      <c r="L41" s="271" t="b">
        <v>1</v>
      </c>
      <c r="M41" s="260"/>
      <c r="N41" s="260"/>
      <c r="O41" s="260"/>
      <c r="P41" s="260"/>
      <c r="Q41" s="296"/>
    </row>
    <row r="42">
      <c r="A42" s="256" t="b">
        <v>0</v>
      </c>
      <c r="B42" s="256" t="s">
        <v>431</v>
      </c>
      <c r="C42" s="256" t="s">
        <v>432</v>
      </c>
      <c r="D42" s="256" t="s">
        <v>345</v>
      </c>
      <c r="E42" s="256" t="s">
        <v>323</v>
      </c>
      <c r="F42" s="257">
        <v>700.0</v>
      </c>
      <c r="G42" s="272"/>
      <c r="H42" s="294" t="b">
        <v>0</v>
      </c>
      <c r="I42" s="295"/>
      <c r="J42" s="295"/>
      <c r="K42" s="272"/>
      <c r="L42" s="271" t="b">
        <v>1</v>
      </c>
      <c r="M42" s="260"/>
      <c r="N42" s="260"/>
      <c r="O42" s="260"/>
      <c r="P42" s="260"/>
      <c r="Q42" s="296"/>
    </row>
    <row r="43">
      <c r="A43" s="304" t="b">
        <v>0</v>
      </c>
      <c r="B43" s="304" t="s">
        <v>433</v>
      </c>
      <c r="C43" s="304" t="s">
        <v>434</v>
      </c>
      <c r="D43" s="298" t="s">
        <v>351</v>
      </c>
      <c r="E43" s="298" t="s">
        <v>323</v>
      </c>
      <c r="F43" s="299">
        <v>625.0</v>
      </c>
      <c r="G43" s="305"/>
      <c r="H43" s="294" t="b">
        <v>0</v>
      </c>
      <c r="I43" s="300"/>
      <c r="J43" s="300"/>
      <c r="K43" s="305"/>
      <c r="L43" s="286" t="b">
        <v>1</v>
      </c>
      <c r="M43" s="301"/>
      <c r="N43" s="301"/>
      <c r="O43" s="301"/>
      <c r="P43" s="301"/>
      <c r="Q43" s="302" t="s">
        <v>329</v>
      </c>
    </row>
    <row r="44">
      <c r="A44" s="304" t="b">
        <v>0</v>
      </c>
      <c r="B44" s="304" t="s">
        <v>435</v>
      </c>
      <c r="C44" s="304" t="s">
        <v>436</v>
      </c>
      <c r="D44" s="298" t="s">
        <v>351</v>
      </c>
      <c r="E44" s="298" t="s">
        <v>323</v>
      </c>
      <c r="F44" s="299">
        <v>300.0</v>
      </c>
      <c r="G44" s="305"/>
      <c r="H44" s="294" t="b">
        <v>0</v>
      </c>
      <c r="I44" s="300"/>
      <c r="J44" s="300"/>
      <c r="K44" s="305"/>
      <c r="L44" s="286" t="b">
        <v>1</v>
      </c>
      <c r="M44" s="301"/>
      <c r="N44" s="301"/>
      <c r="O44" s="301"/>
      <c r="P44" s="301"/>
      <c r="Q44" s="302" t="s">
        <v>329</v>
      </c>
    </row>
    <row r="45">
      <c r="A45" s="303" t="b">
        <v>0</v>
      </c>
      <c r="B45" s="303" t="s">
        <v>437</v>
      </c>
      <c r="C45" s="303" t="s">
        <v>438</v>
      </c>
      <c r="D45" s="298" t="s">
        <v>356</v>
      </c>
      <c r="E45" s="298" t="s">
        <v>323</v>
      </c>
      <c r="F45" s="299">
        <v>550.0</v>
      </c>
      <c r="G45" s="305"/>
      <c r="H45" s="294" t="b">
        <v>0</v>
      </c>
      <c r="I45" s="300"/>
      <c r="J45" s="300"/>
      <c r="K45" s="305"/>
      <c r="L45" s="286" t="b">
        <v>1</v>
      </c>
      <c r="M45" s="271"/>
      <c r="N45" s="301"/>
      <c r="O45" s="286" t="s">
        <v>439</v>
      </c>
      <c r="P45" s="286" t="s">
        <v>334</v>
      </c>
      <c r="Q45" s="302" t="s">
        <v>329</v>
      </c>
    </row>
    <row r="46">
      <c r="A46" s="256" t="b">
        <v>0</v>
      </c>
      <c r="B46" s="256" t="s">
        <v>440</v>
      </c>
      <c r="C46" s="256" t="s">
        <v>441</v>
      </c>
      <c r="D46" s="256" t="s">
        <v>442</v>
      </c>
      <c r="E46" s="256" t="s">
        <v>323</v>
      </c>
      <c r="F46" s="257">
        <v>675.0</v>
      </c>
      <c r="G46" s="272"/>
      <c r="H46" s="294" t="b">
        <v>0</v>
      </c>
      <c r="I46" s="295"/>
      <c r="J46" s="295"/>
      <c r="K46" s="272"/>
      <c r="L46" s="260" t="b">
        <v>0</v>
      </c>
      <c r="M46" s="271" t="s">
        <v>370</v>
      </c>
      <c r="N46" s="271" t="s">
        <v>443</v>
      </c>
      <c r="O46" s="271" t="s">
        <v>370</v>
      </c>
      <c r="P46" s="271" t="s">
        <v>444</v>
      </c>
      <c r="Q46" s="261"/>
    </row>
    <row r="47">
      <c r="A47" s="256" t="b">
        <v>0</v>
      </c>
      <c r="B47" s="256" t="s">
        <v>445</v>
      </c>
      <c r="C47" s="256" t="s">
        <v>446</v>
      </c>
      <c r="D47" s="256" t="s">
        <v>442</v>
      </c>
      <c r="E47" s="256" t="s">
        <v>323</v>
      </c>
      <c r="F47" s="257">
        <v>875.0</v>
      </c>
      <c r="G47" s="272"/>
      <c r="H47" s="294" t="b">
        <v>0</v>
      </c>
      <c r="I47" s="295"/>
      <c r="J47" s="295"/>
      <c r="K47" s="272"/>
      <c r="L47" s="260" t="b">
        <v>0</v>
      </c>
      <c r="M47" s="260"/>
      <c r="N47" s="260"/>
      <c r="O47" s="260"/>
      <c r="P47" s="260"/>
      <c r="Q47" s="296"/>
    </row>
    <row r="48">
      <c r="A48" s="256" t="b">
        <v>0</v>
      </c>
      <c r="B48" s="256" t="s">
        <v>447</v>
      </c>
      <c r="C48" s="256" t="s">
        <v>448</v>
      </c>
      <c r="D48" s="256" t="s">
        <v>442</v>
      </c>
      <c r="E48" s="256" t="s">
        <v>323</v>
      </c>
      <c r="F48" s="257">
        <v>875.0</v>
      </c>
      <c r="G48" s="272"/>
      <c r="H48" s="294" t="b">
        <v>0</v>
      </c>
      <c r="I48" s="295"/>
      <c r="J48" s="295"/>
      <c r="K48" s="272"/>
      <c r="L48" s="260" t="b">
        <v>0</v>
      </c>
      <c r="M48" s="260"/>
      <c r="N48" s="260"/>
      <c r="O48" s="260"/>
      <c r="P48" s="260"/>
      <c r="Q48" s="296"/>
    </row>
    <row r="49">
      <c r="A49" s="256" t="b">
        <v>0</v>
      </c>
      <c r="B49" s="256" t="s">
        <v>449</v>
      </c>
      <c r="C49" s="256" t="s">
        <v>450</v>
      </c>
      <c r="D49" s="256" t="s">
        <v>442</v>
      </c>
      <c r="E49" s="256" t="s">
        <v>323</v>
      </c>
      <c r="F49" s="257">
        <v>875.0</v>
      </c>
      <c r="G49" s="272"/>
      <c r="H49" s="294" t="b">
        <v>0</v>
      </c>
      <c r="I49" s="295"/>
      <c r="J49" s="295"/>
      <c r="K49" s="272"/>
      <c r="L49" s="260" t="b">
        <v>0</v>
      </c>
      <c r="M49" s="260"/>
      <c r="N49" s="260"/>
      <c r="O49" s="260"/>
      <c r="P49" s="260"/>
      <c r="Q49" s="296"/>
    </row>
    <row r="50">
      <c r="A50" s="256" t="b">
        <v>0</v>
      </c>
      <c r="B50" s="256" t="s">
        <v>451</v>
      </c>
      <c r="C50" s="256" t="s">
        <v>452</v>
      </c>
      <c r="D50" s="256" t="s">
        <v>453</v>
      </c>
      <c r="E50" s="256" t="s">
        <v>323</v>
      </c>
      <c r="F50" s="257">
        <v>1060.0</v>
      </c>
      <c r="G50" s="257" t="s">
        <v>454</v>
      </c>
      <c r="H50" s="294" t="b">
        <v>0</v>
      </c>
      <c r="I50" s="295"/>
      <c r="J50" s="295"/>
      <c r="K50" s="272"/>
      <c r="L50" s="260" t="b">
        <v>0</v>
      </c>
      <c r="M50" s="271" t="s">
        <v>370</v>
      </c>
      <c r="N50" s="271" t="s">
        <v>334</v>
      </c>
      <c r="O50" s="271" t="s">
        <v>334</v>
      </c>
      <c r="P50" s="271" t="s">
        <v>334</v>
      </c>
      <c r="Q50" s="261"/>
    </row>
    <row r="51">
      <c r="A51" s="256" t="b">
        <v>0</v>
      </c>
      <c r="B51" s="256" t="s">
        <v>455</v>
      </c>
      <c r="C51" s="256" t="s">
        <v>456</v>
      </c>
      <c r="D51" s="256" t="s">
        <v>453</v>
      </c>
      <c r="E51" s="256" t="s">
        <v>323</v>
      </c>
      <c r="F51" s="257">
        <v>1300.0</v>
      </c>
      <c r="G51" s="257" t="s">
        <v>155</v>
      </c>
      <c r="H51" s="294" t="b">
        <v>0</v>
      </c>
      <c r="I51" s="295"/>
      <c r="J51" s="295"/>
      <c r="K51" s="272"/>
      <c r="L51" s="260" t="b">
        <v>0</v>
      </c>
      <c r="M51" s="260"/>
      <c r="N51" s="260"/>
      <c r="O51" s="260"/>
      <c r="P51" s="260"/>
      <c r="Q51" s="296"/>
    </row>
    <row r="52">
      <c r="A52" s="256" t="b">
        <v>0</v>
      </c>
      <c r="B52" s="256" t="s">
        <v>402</v>
      </c>
      <c r="C52" s="256" t="s">
        <v>450</v>
      </c>
      <c r="D52" s="256" t="s">
        <v>369</v>
      </c>
      <c r="E52" s="256" t="s">
        <v>323</v>
      </c>
      <c r="F52" s="257">
        <v>900.0</v>
      </c>
      <c r="G52" s="272"/>
      <c r="H52" s="294" t="b">
        <v>0</v>
      </c>
      <c r="I52" s="295"/>
      <c r="J52" s="295"/>
      <c r="K52" s="272"/>
      <c r="L52" s="260" t="b">
        <v>0</v>
      </c>
      <c r="M52" s="260"/>
      <c r="N52" s="260"/>
      <c r="O52" s="260"/>
      <c r="P52" s="260"/>
      <c r="Q52" s="296"/>
    </row>
    <row r="53">
      <c r="A53" s="256" t="b">
        <v>0</v>
      </c>
      <c r="B53" s="256" t="s">
        <v>457</v>
      </c>
      <c r="C53" s="256" t="s">
        <v>458</v>
      </c>
      <c r="D53" s="256" t="s">
        <v>375</v>
      </c>
      <c r="E53" s="256" t="s">
        <v>378</v>
      </c>
      <c r="F53" s="257">
        <v>550.0</v>
      </c>
      <c r="G53" s="272"/>
      <c r="H53" s="283" t="b">
        <v>0</v>
      </c>
      <c r="I53" s="295"/>
      <c r="J53" s="295"/>
      <c r="K53" s="272"/>
      <c r="L53" s="271" t="b">
        <v>1</v>
      </c>
      <c r="M53" s="271" t="s">
        <v>370</v>
      </c>
      <c r="N53" s="271" t="s">
        <v>459</v>
      </c>
      <c r="O53" s="271" t="s">
        <v>459</v>
      </c>
      <c r="P53" s="271" t="s">
        <v>460</v>
      </c>
      <c r="Q53" s="261" t="s">
        <v>329</v>
      </c>
    </row>
    <row r="54">
      <c r="A54" s="256" t="b">
        <v>0</v>
      </c>
      <c r="B54" s="256" t="s">
        <v>461</v>
      </c>
      <c r="C54" s="256" t="s">
        <v>462</v>
      </c>
      <c r="D54" s="256" t="s">
        <v>375</v>
      </c>
      <c r="E54" s="256" t="s">
        <v>323</v>
      </c>
      <c r="F54" s="257">
        <v>500.0</v>
      </c>
      <c r="G54" s="272"/>
      <c r="H54" s="294" t="b">
        <v>0</v>
      </c>
      <c r="I54" s="295"/>
      <c r="J54" s="295"/>
      <c r="K54" s="272"/>
      <c r="L54" s="260" t="b">
        <v>0</v>
      </c>
      <c r="M54" s="260"/>
      <c r="N54" s="260"/>
      <c r="O54" s="260"/>
      <c r="P54" s="260"/>
      <c r="Q54" s="296"/>
    </row>
    <row r="55">
      <c r="A55" s="256" t="b">
        <v>0</v>
      </c>
      <c r="B55" s="256" t="s">
        <v>463</v>
      </c>
      <c r="C55" s="256" t="s">
        <v>464</v>
      </c>
      <c r="D55" s="256" t="s">
        <v>375</v>
      </c>
      <c r="E55" s="256" t="s">
        <v>323</v>
      </c>
      <c r="F55" s="257">
        <v>875.0</v>
      </c>
      <c r="G55" s="272"/>
      <c r="H55" s="294" t="b">
        <v>0</v>
      </c>
      <c r="I55" s="295"/>
      <c r="J55" s="295"/>
      <c r="K55" s="272"/>
      <c r="L55" s="260" t="b">
        <v>0</v>
      </c>
      <c r="M55" s="260"/>
      <c r="N55" s="260"/>
      <c r="O55" s="260"/>
      <c r="P55" s="260"/>
      <c r="Q55" s="296"/>
    </row>
    <row r="56">
      <c r="A56" s="256" t="b">
        <v>0</v>
      </c>
      <c r="B56" s="256" t="s">
        <v>465</v>
      </c>
      <c r="C56" s="256" t="s">
        <v>466</v>
      </c>
      <c r="D56" s="256" t="s">
        <v>375</v>
      </c>
      <c r="E56" s="256" t="s">
        <v>323</v>
      </c>
      <c r="F56" s="257">
        <v>550.0</v>
      </c>
      <c r="G56" s="272"/>
      <c r="H56" s="294" t="b">
        <v>0</v>
      </c>
      <c r="I56" s="295"/>
      <c r="J56" s="295"/>
      <c r="K56" s="272"/>
      <c r="L56" s="271" t="b">
        <v>1</v>
      </c>
      <c r="M56" s="260"/>
      <c r="N56" s="260"/>
      <c r="O56" s="260"/>
      <c r="P56" s="260"/>
      <c r="Q56" s="261" t="s">
        <v>329</v>
      </c>
    </row>
    <row r="57">
      <c r="A57" s="256" t="b">
        <v>0</v>
      </c>
      <c r="B57" s="256" t="s">
        <v>467</v>
      </c>
      <c r="C57" s="256" t="s">
        <v>468</v>
      </c>
      <c r="D57" s="256" t="s">
        <v>375</v>
      </c>
      <c r="E57" s="256" t="s">
        <v>378</v>
      </c>
      <c r="F57" s="257">
        <v>550.0</v>
      </c>
      <c r="G57" s="272"/>
      <c r="H57" s="294" t="b">
        <v>0</v>
      </c>
      <c r="I57" s="295"/>
      <c r="J57" s="295"/>
      <c r="K57" s="272"/>
      <c r="L57" s="271" t="b">
        <v>1</v>
      </c>
      <c r="M57" s="260"/>
      <c r="N57" s="260"/>
      <c r="O57" s="260"/>
      <c r="P57" s="260"/>
      <c r="Q57" s="261" t="s">
        <v>329</v>
      </c>
    </row>
    <row r="58">
      <c r="A58" s="256" t="b">
        <v>0</v>
      </c>
      <c r="B58" s="256" t="s">
        <v>469</v>
      </c>
      <c r="C58" s="256" t="s">
        <v>470</v>
      </c>
      <c r="D58" s="256" t="s">
        <v>375</v>
      </c>
      <c r="E58" s="256" t="s">
        <v>323</v>
      </c>
      <c r="F58" s="257">
        <v>550.0</v>
      </c>
      <c r="G58" s="272"/>
      <c r="H58" s="294" t="b">
        <v>0</v>
      </c>
      <c r="I58" s="295"/>
      <c r="J58" s="295"/>
      <c r="K58" s="272"/>
      <c r="L58" s="271" t="b">
        <v>1</v>
      </c>
      <c r="M58" s="260"/>
      <c r="N58" s="260"/>
      <c r="O58" s="260"/>
      <c r="P58" s="260"/>
      <c r="Q58" s="261" t="s">
        <v>329</v>
      </c>
    </row>
    <row r="59">
      <c r="A59" s="256" t="b">
        <v>0</v>
      </c>
      <c r="B59" s="256" t="s">
        <v>471</v>
      </c>
      <c r="C59" s="256" t="s">
        <v>417</v>
      </c>
      <c r="D59" s="256" t="s">
        <v>381</v>
      </c>
      <c r="E59" s="256" t="s">
        <v>323</v>
      </c>
      <c r="F59" s="257">
        <v>1220.0</v>
      </c>
      <c r="G59" s="257"/>
      <c r="H59" s="294" t="b">
        <v>0</v>
      </c>
      <c r="I59" s="295"/>
      <c r="J59" s="295"/>
      <c r="K59" s="257">
        <v>1220.0</v>
      </c>
      <c r="L59" s="260" t="b">
        <v>0</v>
      </c>
      <c r="M59" s="260"/>
      <c r="N59" s="260"/>
      <c r="O59" s="260"/>
      <c r="P59" s="260"/>
      <c r="Q59" s="296"/>
    </row>
    <row r="60">
      <c r="A60" s="256" t="b">
        <v>0</v>
      </c>
      <c r="B60" s="256" t="s">
        <v>472</v>
      </c>
      <c r="C60" s="256" t="s">
        <v>473</v>
      </c>
      <c r="D60" s="256" t="s">
        <v>474</v>
      </c>
      <c r="E60" s="256" t="s">
        <v>323</v>
      </c>
      <c r="F60" s="257">
        <v>1220.0</v>
      </c>
      <c r="G60" s="257"/>
      <c r="H60" s="294" t="b">
        <v>0</v>
      </c>
      <c r="I60" s="295"/>
      <c r="J60" s="295"/>
      <c r="K60" s="257">
        <v>1175.0</v>
      </c>
      <c r="L60" s="260" t="b">
        <v>0</v>
      </c>
      <c r="M60" s="271" t="s">
        <v>370</v>
      </c>
      <c r="N60" s="271" t="s">
        <v>334</v>
      </c>
      <c r="O60" s="271" t="s">
        <v>334</v>
      </c>
      <c r="P60" s="271" t="s">
        <v>334</v>
      </c>
      <c r="Q60" s="261"/>
    </row>
    <row r="61">
      <c r="A61" s="306" t="b">
        <v>0</v>
      </c>
      <c r="B61" s="306"/>
      <c r="C61" s="306"/>
      <c r="D61" s="306"/>
      <c r="E61" s="306"/>
      <c r="F61" s="272"/>
      <c r="G61" s="272"/>
      <c r="H61" s="294" t="b">
        <v>0</v>
      </c>
      <c r="I61" s="295"/>
      <c r="J61" s="295"/>
      <c r="K61" s="272"/>
      <c r="L61" s="260"/>
      <c r="M61" s="260"/>
      <c r="N61" s="260"/>
      <c r="O61" s="260"/>
      <c r="P61" s="260"/>
      <c r="Q61" s="296"/>
    </row>
    <row r="62">
      <c r="A62" s="306" t="b">
        <v>0</v>
      </c>
      <c r="B62" s="306"/>
      <c r="C62" s="306"/>
      <c r="D62" s="306"/>
      <c r="E62" s="306"/>
      <c r="F62" s="272"/>
      <c r="G62" s="272"/>
      <c r="H62" s="294" t="b">
        <v>0</v>
      </c>
      <c r="I62" s="295"/>
      <c r="J62" s="295"/>
      <c r="K62" s="272"/>
      <c r="L62" s="260"/>
      <c r="M62" s="260"/>
      <c r="N62" s="260"/>
      <c r="O62" s="260"/>
      <c r="P62" s="260"/>
      <c r="Q62" s="296"/>
    </row>
    <row r="63">
      <c r="A63" s="306" t="b">
        <v>0</v>
      </c>
      <c r="B63" s="306"/>
      <c r="C63" s="306"/>
      <c r="D63" s="306"/>
      <c r="E63" s="306"/>
      <c r="F63" s="272"/>
      <c r="G63" s="272"/>
      <c r="H63" s="294" t="b">
        <v>0</v>
      </c>
      <c r="I63" s="295"/>
      <c r="J63" s="295"/>
      <c r="K63" s="272"/>
      <c r="L63" s="260"/>
      <c r="M63" s="260"/>
      <c r="N63" s="260"/>
      <c r="O63" s="260"/>
      <c r="P63" s="260"/>
      <c r="Q63" s="296"/>
    </row>
    <row r="64">
      <c r="A64" s="306" t="b">
        <v>0</v>
      </c>
      <c r="B64" s="306"/>
      <c r="C64" s="306"/>
      <c r="D64" s="306"/>
      <c r="E64" s="306"/>
      <c r="F64" s="272"/>
      <c r="G64" s="272"/>
      <c r="H64" s="294" t="b">
        <v>0</v>
      </c>
      <c r="I64" s="295"/>
      <c r="J64" s="295"/>
      <c r="K64" s="272"/>
      <c r="L64" s="260"/>
      <c r="M64" s="260"/>
      <c r="N64" s="260"/>
      <c r="O64" s="260"/>
      <c r="P64" s="260"/>
      <c r="Q64" s="296"/>
    </row>
    <row r="65">
      <c r="A65" s="306" t="b">
        <v>0</v>
      </c>
      <c r="B65" s="306"/>
      <c r="C65" s="306"/>
      <c r="D65" s="306"/>
      <c r="E65" s="306"/>
      <c r="F65" s="272"/>
      <c r="G65" s="272"/>
      <c r="H65" s="294" t="b">
        <v>0</v>
      </c>
      <c r="I65" s="295"/>
      <c r="J65" s="295"/>
      <c r="K65" s="272"/>
      <c r="L65" s="260"/>
      <c r="M65" s="260"/>
      <c r="N65" s="260"/>
      <c r="O65" s="260"/>
      <c r="P65" s="260"/>
      <c r="Q65" s="296"/>
    </row>
    <row r="66">
      <c r="A66" s="306" t="b">
        <v>0</v>
      </c>
      <c r="B66" s="306"/>
      <c r="C66" s="306"/>
      <c r="D66" s="306"/>
      <c r="E66" s="306"/>
      <c r="F66" s="272"/>
      <c r="G66" s="272"/>
      <c r="H66" s="294" t="b">
        <v>0</v>
      </c>
      <c r="I66" s="307"/>
      <c r="J66" s="307"/>
      <c r="K66" s="272"/>
      <c r="L66" s="260"/>
      <c r="M66" s="260"/>
      <c r="N66" s="260"/>
      <c r="O66" s="260"/>
      <c r="P66" s="260"/>
      <c r="Q66" s="296"/>
    </row>
    <row r="67">
      <c r="A67" s="306" t="b">
        <v>0</v>
      </c>
      <c r="B67" s="306"/>
      <c r="C67" s="306"/>
      <c r="D67" s="306"/>
      <c r="E67" s="306"/>
      <c r="F67" s="272"/>
      <c r="G67" s="272"/>
      <c r="H67" s="294" t="b">
        <v>0</v>
      </c>
      <c r="I67" s="307"/>
      <c r="J67" s="307"/>
      <c r="K67" s="272"/>
      <c r="L67" s="260"/>
      <c r="M67" s="260"/>
      <c r="N67" s="260"/>
      <c r="O67" s="260"/>
      <c r="P67" s="260"/>
      <c r="Q67" s="296"/>
    </row>
    <row r="68">
      <c r="A68" s="306" t="b">
        <v>0</v>
      </c>
      <c r="B68" s="306"/>
      <c r="C68" s="306"/>
      <c r="D68" s="306"/>
      <c r="E68" s="306"/>
      <c r="F68" s="272"/>
      <c r="G68" s="272"/>
      <c r="H68" s="294" t="b">
        <v>0</v>
      </c>
      <c r="I68" s="307"/>
      <c r="J68" s="307"/>
      <c r="K68" s="272"/>
      <c r="L68" s="260"/>
      <c r="M68" s="260"/>
      <c r="N68" s="260"/>
      <c r="O68" s="260"/>
      <c r="P68" s="260"/>
      <c r="Q68" s="296"/>
    </row>
    <row r="69">
      <c r="A69" s="306" t="b">
        <v>0</v>
      </c>
      <c r="B69" s="306"/>
      <c r="C69" s="306"/>
      <c r="D69" s="306"/>
      <c r="E69" s="306"/>
      <c r="F69" s="272"/>
      <c r="G69" s="272"/>
      <c r="H69" s="294" t="b">
        <v>0</v>
      </c>
      <c r="I69" s="307"/>
      <c r="J69" s="307"/>
      <c r="K69" s="272"/>
      <c r="L69" s="260"/>
      <c r="M69" s="260"/>
      <c r="N69" s="260"/>
      <c r="O69" s="260"/>
      <c r="P69" s="260"/>
      <c r="Q69" s="296"/>
    </row>
    <row r="70">
      <c r="A70" s="306" t="b">
        <v>0</v>
      </c>
      <c r="B70" s="306"/>
      <c r="C70" s="306"/>
      <c r="D70" s="306"/>
      <c r="E70" s="306"/>
      <c r="F70" s="272"/>
      <c r="G70" s="272"/>
      <c r="H70" s="294" t="b">
        <v>0</v>
      </c>
      <c r="I70" s="307"/>
      <c r="J70" s="307"/>
      <c r="K70" s="272"/>
      <c r="L70" s="260"/>
      <c r="M70" s="260"/>
      <c r="N70" s="260"/>
      <c r="O70" s="260"/>
      <c r="P70" s="260"/>
      <c r="Q70" s="296"/>
    </row>
    <row r="71">
      <c r="A71" s="306" t="b">
        <v>0</v>
      </c>
      <c r="B71" s="306"/>
      <c r="C71" s="306"/>
      <c r="D71" s="306"/>
      <c r="E71" s="306"/>
      <c r="F71" s="272"/>
      <c r="G71" s="272"/>
      <c r="H71" s="294" t="b">
        <v>0</v>
      </c>
      <c r="I71" s="307"/>
      <c r="J71" s="307"/>
      <c r="K71" s="272"/>
      <c r="L71" s="260"/>
      <c r="M71" s="260"/>
      <c r="N71" s="260"/>
      <c r="O71" s="260"/>
      <c r="P71" s="260"/>
      <c r="Q71" s="296"/>
    </row>
    <row r="72">
      <c r="A72" s="306" t="b">
        <v>0</v>
      </c>
      <c r="B72" s="306"/>
      <c r="C72" s="306"/>
      <c r="D72" s="306"/>
      <c r="E72" s="306"/>
      <c r="F72" s="272"/>
      <c r="G72" s="272"/>
      <c r="H72" s="294" t="b">
        <v>0</v>
      </c>
      <c r="I72" s="307"/>
      <c r="J72" s="307"/>
      <c r="K72" s="272"/>
      <c r="L72" s="260"/>
      <c r="M72" s="260"/>
      <c r="N72" s="260"/>
      <c r="O72" s="260"/>
      <c r="P72" s="260"/>
      <c r="Q72" s="296"/>
    </row>
    <row r="73">
      <c r="A73" s="306" t="b">
        <v>0</v>
      </c>
      <c r="B73" s="306"/>
      <c r="C73" s="306"/>
      <c r="D73" s="306"/>
      <c r="E73" s="306"/>
      <c r="F73" s="272"/>
      <c r="G73" s="272"/>
      <c r="H73" s="294" t="b">
        <v>0</v>
      </c>
      <c r="I73" s="307"/>
      <c r="J73" s="307"/>
      <c r="K73" s="272"/>
      <c r="L73" s="260"/>
      <c r="M73" s="260"/>
      <c r="N73" s="260"/>
      <c r="O73" s="260"/>
      <c r="P73" s="260"/>
      <c r="Q73" s="296"/>
    </row>
    <row r="74">
      <c r="A74" s="306" t="b">
        <v>0</v>
      </c>
      <c r="B74" s="306"/>
      <c r="C74" s="306"/>
      <c r="D74" s="306"/>
      <c r="E74" s="306"/>
      <c r="F74" s="272"/>
      <c r="G74" s="272"/>
      <c r="H74" s="294" t="b">
        <v>0</v>
      </c>
      <c r="I74" s="307"/>
      <c r="J74" s="307"/>
      <c r="K74" s="272"/>
      <c r="L74" s="260"/>
      <c r="M74" s="260"/>
      <c r="N74" s="260"/>
      <c r="O74" s="260"/>
      <c r="P74" s="260"/>
      <c r="Q74" s="296"/>
    </row>
    <row r="75">
      <c r="A75" s="306" t="b">
        <v>0</v>
      </c>
      <c r="B75" s="306"/>
      <c r="C75" s="306"/>
      <c r="D75" s="306"/>
      <c r="E75" s="306"/>
      <c r="F75" s="272"/>
      <c r="G75" s="272"/>
      <c r="H75" s="294" t="b">
        <v>0</v>
      </c>
      <c r="I75" s="307"/>
      <c r="J75" s="307"/>
      <c r="K75" s="272"/>
      <c r="L75" s="260"/>
      <c r="M75" s="260"/>
      <c r="N75" s="260"/>
      <c r="O75" s="260"/>
      <c r="P75" s="260"/>
      <c r="Q75" s="296"/>
    </row>
    <row r="76">
      <c r="A76" s="306" t="b">
        <v>0</v>
      </c>
      <c r="B76" s="306"/>
      <c r="C76" s="306"/>
      <c r="D76" s="306"/>
      <c r="E76" s="306"/>
      <c r="F76" s="272"/>
      <c r="G76" s="272"/>
      <c r="H76" s="294" t="b">
        <v>0</v>
      </c>
      <c r="I76" s="307"/>
      <c r="J76" s="307"/>
      <c r="K76" s="272"/>
      <c r="L76" s="260"/>
      <c r="M76" s="260"/>
      <c r="N76" s="260"/>
      <c r="O76" s="260"/>
      <c r="P76" s="260"/>
      <c r="Q76" s="296"/>
    </row>
    <row r="77">
      <c r="A77" s="306" t="b">
        <v>0</v>
      </c>
      <c r="B77" s="306"/>
      <c r="C77" s="306"/>
      <c r="D77" s="306"/>
      <c r="E77" s="306"/>
      <c r="F77" s="272"/>
      <c r="G77" s="272"/>
      <c r="H77" s="294" t="b">
        <v>0</v>
      </c>
      <c r="I77" s="307"/>
      <c r="J77" s="307"/>
      <c r="K77" s="272"/>
      <c r="L77" s="260"/>
      <c r="M77" s="260"/>
      <c r="N77" s="260"/>
      <c r="O77" s="260"/>
      <c r="P77" s="260"/>
      <c r="Q77" s="296"/>
    </row>
    <row r="78">
      <c r="A78" s="306" t="b">
        <v>0</v>
      </c>
      <c r="B78" s="306"/>
      <c r="C78" s="306"/>
      <c r="D78" s="306"/>
      <c r="E78" s="306"/>
      <c r="F78" s="272"/>
      <c r="G78" s="272"/>
      <c r="H78" s="294" t="b">
        <v>0</v>
      </c>
      <c r="I78" s="307"/>
      <c r="J78" s="307"/>
      <c r="K78" s="272"/>
      <c r="L78" s="260"/>
      <c r="M78" s="260"/>
      <c r="N78" s="260"/>
      <c r="O78" s="260"/>
      <c r="P78" s="260"/>
      <c r="Q78" s="296"/>
    </row>
    <row r="79">
      <c r="A79" s="306" t="b">
        <v>0</v>
      </c>
      <c r="B79" s="306"/>
      <c r="C79" s="306"/>
      <c r="D79" s="306"/>
      <c r="E79" s="306"/>
      <c r="F79" s="272"/>
      <c r="G79" s="272"/>
      <c r="H79" s="294" t="b">
        <v>0</v>
      </c>
      <c r="I79" s="307"/>
      <c r="J79" s="307"/>
      <c r="K79" s="272"/>
      <c r="L79" s="260"/>
      <c r="M79" s="260"/>
      <c r="N79" s="260"/>
      <c r="O79" s="260"/>
      <c r="P79" s="260"/>
      <c r="Q79" s="296"/>
    </row>
    <row r="80">
      <c r="A80" s="306" t="b">
        <v>0</v>
      </c>
      <c r="B80" s="306"/>
      <c r="C80" s="306"/>
      <c r="D80" s="306"/>
      <c r="E80" s="306"/>
      <c r="F80" s="272"/>
      <c r="G80" s="272"/>
      <c r="H80" s="294" t="b">
        <v>0</v>
      </c>
      <c r="I80" s="307"/>
      <c r="J80" s="307"/>
      <c r="K80" s="272"/>
      <c r="L80" s="260"/>
      <c r="M80" s="260"/>
      <c r="N80" s="260"/>
      <c r="O80" s="260"/>
      <c r="P80" s="260"/>
      <c r="Q80" s="296"/>
    </row>
    <row r="81">
      <c r="A81" s="306" t="b">
        <v>0</v>
      </c>
      <c r="B81" s="306"/>
      <c r="C81" s="306"/>
      <c r="D81" s="306"/>
      <c r="E81" s="306"/>
      <c r="F81" s="272"/>
      <c r="G81" s="272"/>
      <c r="H81" s="294" t="b">
        <v>0</v>
      </c>
      <c r="I81" s="307"/>
      <c r="J81" s="307"/>
      <c r="K81" s="272"/>
      <c r="L81" s="260"/>
      <c r="M81" s="260"/>
      <c r="N81" s="260"/>
      <c r="O81" s="260"/>
      <c r="P81" s="260"/>
      <c r="Q81" s="296"/>
    </row>
    <row r="82">
      <c r="A82" s="306" t="b">
        <v>0</v>
      </c>
      <c r="B82" s="306"/>
      <c r="C82" s="306"/>
      <c r="D82" s="306"/>
      <c r="E82" s="306"/>
      <c r="F82" s="272"/>
      <c r="G82" s="272"/>
      <c r="H82" s="294" t="b">
        <v>0</v>
      </c>
      <c r="I82" s="307"/>
      <c r="J82" s="307"/>
      <c r="K82" s="272"/>
      <c r="L82" s="260"/>
      <c r="M82" s="260"/>
      <c r="N82" s="260"/>
      <c r="O82" s="260"/>
      <c r="P82" s="260"/>
      <c r="Q82" s="296"/>
    </row>
    <row r="83">
      <c r="A83" s="306" t="b">
        <v>0</v>
      </c>
      <c r="B83" s="306"/>
      <c r="C83" s="306"/>
      <c r="D83" s="306"/>
      <c r="E83" s="306"/>
      <c r="F83" s="272"/>
      <c r="G83" s="272"/>
      <c r="H83" s="294" t="b">
        <v>0</v>
      </c>
      <c r="I83" s="307"/>
      <c r="J83" s="307"/>
      <c r="K83" s="272"/>
      <c r="L83" s="260"/>
      <c r="M83" s="260"/>
      <c r="N83" s="260"/>
      <c r="O83" s="260"/>
      <c r="P83" s="260"/>
      <c r="Q83" s="296"/>
    </row>
    <row r="84">
      <c r="A84" s="306" t="b">
        <v>0</v>
      </c>
      <c r="B84" s="306"/>
      <c r="C84" s="306"/>
      <c r="D84" s="306"/>
      <c r="E84" s="306"/>
      <c r="F84" s="272"/>
      <c r="G84" s="272"/>
      <c r="H84" s="294" t="b">
        <v>0</v>
      </c>
      <c r="I84" s="307"/>
      <c r="J84" s="307"/>
      <c r="K84" s="272"/>
      <c r="L84" s="260"/>
      <c r="M84" s="260"/>
      <c r="N84" s="260"/>
      <c r="O84" s="260"/>
      <c r="P84" s="260"/>
      <c r="Q84" s="296"/>
    </row>
    <row r="85">
      <c r="A85" s="306" t="b">
        <v>0</v>
      </c>
      <c r="B85" s="306"/>
      <c r="C85" s="306"/>
      <c r="D85" s="306"/>
      <c r="E85" s="306"/>
      <c r="F85" s="272"/>
      <c r="G85" s="272"/>
      <c r="H85" s="294" t="b">
        <v>0</v>
      </c>
      <c r="I85" s="307"/>
      <c r="J85" s="307"/>
      <c r="K85" s="272"/>
      <c r="L85" s="260"/>
      <c r="M85" s="260"/>
      <c r="N85" s="260"/>
      <c r="O85" s="260"/>
      <c r="P85" s="260"/>
      <c r="Q85" s="296"/>
    </row>
    <row r="86">
      <c r="A86" s="306" t="b">
        <v>0</v>
      </c>
      <c r="B86" s="306"/>
      <c r="C86" s="306"/>
      <c r="D86" s="306"/>
      <c r="E86" s="306"/>
      <c r="F86" s="272"/>
      <c r="G86" s="272"/>
      <c r="H86" s="294" t="b">
        <v>0</v>
      </c>
      <c r="I86" s="307"/>
      <c r="J86" s="307"/>
      <c r="K86" s="272"/>
      <c r="L86" s="260"/>
      <c r="M86" s="260"/>
      <c r="N86" s="260"/>
      <c r="O86" s="260"/>
      <c r="P86" s="260"/>
      <c r="Q86" s="296"/>
    </row>
    <row r="87">
      <c r="A87" s="306" t="b">
        <v>0</v>
      </c>
      <c r="B87" s="306"/>
      <c r="C87" s="306"/>
      <c r="D87" s="306"/>
      <c r="E87" s="306"/>
      <c r="F87" s="272"/>
      <c r="G87" s="272"/>
      <c r="H87" s="294" t="b">
        <v>0</v>
      </c>
      <c r="I87" s="307"/>
      <c r="J87" s="307"/>
      <c r="K87" s="272"/>
      <c r="L87" s="260"/>
      <c r="M87" s="260"/>
      <c r="N87" s="260"/>
      <c r="O87" s="260"/>
      <c r="P87" s="260"/>
      <c r="Q87" s="296"/>
    </row>
    <row r="88">
      <c r="A88" s="306" t="b">
        <v>0</v>
      </c>
      <c r="B88" s="306"/>
      <c r="C88" s="306"/>
      <c r="D88" s="306"/>
      <c r="E88" s="306"/>
      <c r="F88" s="272"/>
      <c r="G88" s="272"/>
      <c r="H88" s="294" t="b">
        <v>0</v>
      </c>
      <c r="I88" s="307"/>
      <c r="J88" s="307"/>
      <c r="K88" s="272"/>
      <c r="L88" s="260"/>
      <c r="M88" s="260"/>
      <c r="N88" s="260"/>
      <c r="O88" s="260"/>
      <c r="P88" s="260"/>
      <c r="Q88" s="296"/>
    </row>
    <row r="89">
      <c r="A89" s="306" t="b">
        <v>0</v>
      </c>
      <c r="B89" s="306"/>
      <c r="C89" s="306"/>
      <c r="D89" s="306"/>
      <c r="E89" s="306"/>
      <c r="F89" s="272"/>
      <c r="G89" s="272"/>
      <c r="H89" s="294" t="b">
        <v>0</v>
      </c>
      <c r="I89" s="307"/>
      <c r="J89" s="307"/>
      <c r="K89" s="272"/>
      <c r="L89" s="260"/>
      <c r="M89" s="260"/>
      <c r="N89" s="260"/>
      <c r="O89" s="260"/>
      <c r="P89" s="260"/>
      <c r="Q89" s="296"/>
    </row>
    <row r="90">
      <c r="A90" s="306" t="b">
        <v>0</v>
      </c>
      <c r="B90" s="306"/>
      <c r="C90" s="306"/>
      <c r="D90" s="306"/>
      <c r="E90" s="306"/>
      <c r="F90" s="272"/>
      <c r="G90" s="272"/>
      <c r="H90" s="294" t="b">
        <v>0</v>
      </c>
      <c r="I90" s="307"/>
      <c r="J90" s="307"/>
      <c r="K90" s="272"/>
      <c r="L90" s="260"/>
      <c r="M90" s="260"/>
      <c r="N90" s="260"/>
      <c r="O90" s="260"/>
      <c r="P90" s="260"/>
      <c r="Q90" s="296"/>
    </row>
    <row r="91">
      <c r="A91" s="306" t="b">
        <v>0</v>
      </c>
      <c r="B91" s="306"/>
      <c r="C91" s="306"/>
      <c r="D91" s="306"/>
      <c r="E91" s="306"/>
      <c r="F91" s="272"/>
      <c r="G91" s="272"/>
      <c r="H91" s="294" t="b">
        <v>0</v>
      </c>
      <c r="I91" s="307"/>
      <c r="J91" s="307"/>
      <c r="K91" s="272"/>
      <c r="L91" s="260"/>
      <c r="M91" s="260"/>
      <c r="N91" s="260"/>
      <c r="O91" s="260"/>
      <c r="P91" s="260"/>
      <c r="Q91" s="296"/>
    </row>
    <row r="92">
      <c r="A92" s="306" t="b">
        <v>0</v>
      </c>
      <c r="B92" s="306"/>
      <c r="C92" s="306"/>
      <c r="D92" s="306"/>
      <c r="E92" s="306"/>
      <c r="F92" s="272"/>
      <c r="G92" s="272"/>
      <c r="H92" s="294" t="b">
        <v>0</v>
      </c>
      <c r="I92" s="307"/>
      <c r="J92" s="307"/>
      <c r="K92" s="272"/>
      <c r="L92" s="260"/>
      <c r="M92" s="260"/>
      <c r="N92" s="260"/>
      <c r="O92" s="260"/>
      <c r="P92" s="260"/>
      <c r="Q92" s="296"/>
    </row>
    <row r="93">
      <c r="A93" s="306" t="b">
        <v>0</v>
      </c>
      <c r="B93" s="306"/>
      <c r="C93" s="306"/>
      <c r="D93" s="306"/>
      <c r="E93" s="306"/>
      <c r="F93" s="272"/>
      <c r="G93" s="272"/>
      <c r="H93" s="294" t="b">
        <v>0</v>
      </c>
      <c r="I93" s="307"/>
      <c r="J93" s="307"/>
      <c r="K93" s="272"/>
      <c r="L93" s="260"/>
      <c r="M93" s="260"/>
      <c r="N93" s="260"/>
      <c r="O93" s="260"/>
      <c r="P93" s="260"/>
      <c r="Q93" s="296"/>
    </row>
    <row r="94">
      <c r="A94" s="306" t="b">
        <v>0</v>
      </c>
      <c r="B94" s="306"/>
      <c r="C94" s="306"/>
      <c r="D94" s="306"/>
      <c r="E94" s="306"/>
      <c r="F94" s="272"/>
      <c r="G94" s="272"/>
      <c r="H94" s="294" t="b">
        <v>0</v>
      </c>
      <c r="I94" s="307"/>
      <c r="J94" s="307"/>
      <c r="K94" s="272"/>
      <c r="L94" s="260"/>
      <c r="M94" s="260"/>
      <c r="N94" s="260"/>
      <c r="O94" s="260"/>
      <c r="P94" s="260"/>
      <c r="Q94" s="296"/>
    </row>
    <row r="95">
      <c r="A95" s="306" t="b">
        <v>0</v>
      </c>
      <c r="B95" s="306"/>
      <c r="C95" s="306"/>
      <c r="D95" s="306"/>
      <c r="E95" s="306"/>
      <c r="F95" s="272"/>
      <c r="G95" s="272"/>
      <c r="H95" s="294" t="b">
        <v>0</v>
      </c>
      <c r="I95" s="307"/>
      <c r="J95" s="307"/>
      <c r="K95" s="272"/>
      <c r="L95" s="260"/>
      <c r="M95" s="260"/>
      <c r="N95" s="260"/>
      <c r="O95" s="260"/>
      <c r="P95" s="260"/>
      <c r="Q95" s="296"/>
    </row>
    <row r="96">
      <c r="A96" s="306" t="b">
        <v>0</v>
      </c>
      <c r="B96" s="306"/>
      <c r="C96" s="306"/>
      <c r="D96" s="306"/>
      <c r="E96" s="306"/>
      <c r="F96" s="272"/>
      <c r="G96" s="272"/>
      <c r="H96" s="294" t="b">
        <v>0</v>
      </c>
      <c r="I96" s="307"/>
      <c r="J96" s="307"/>
      <c r="K96" s="272"/>
      <c r="L96" s="260"/>
      <c r="M96" s="260"/>
      <c r="N96" s="260"/>
      <c r="O96" s="260"/>
      <c r="P96" s="260"/>
      <c r="Q96" s="296"/>
    </row>
    <row r="97">
      <c r="A97" s="306" t="b">
        <v>0</v>
      </c>
      <c r="B97" s="306"/>
      <c r="C97" s="306"/>
      <c r="D97" s="306"/>
      <c r="E97" s="306"/>
      <c r="F97" s="272"/>
      <c r="G97" s="272"/>
      <c r="H97" s="294" t="b">
        <v>0</v>
      </c>
      <c r="I97" s="307"/>
      <c r="J97" s="307"/>
      <c r="K97" s="272"/>
      <c r="L97" s="260"/>
      <c r="M97" s="260"/>
      <c r="N97" s="260"/>
      <c r="O97" s="260"/>
      <c r="P97" s="260"/>
      <c r="Q97" s="296"/>
    </row>
    <row r="98">
      <c r="A98" s="306" t="b">
        <v>0</v>
      </c>
      <c r="B98" s="306"/>
      <c r="C98" s="306"/>
      <c r="D98" s="306"/>
      <c r="E98" s="306"/>
      <c r="F98" s="272"/>
      <c r="G98" s="272"/>
      <c r="H98" s="294" t="b">
        <v>0</v>
      </c>
      <c r="I98" s="307"/>
      <c r="J98" s="307"/>
      <c r="K98" s="272"/>
      <c r="L98" s="260"/>
      <c r="M98" s="260"/>
      <c r="N98" s="260"/>
      <c r="O98" s="260"/>
      <c r="P98" s="260"/>
      <c r="Q98" s="296"/>
    </row>
    <row r="99">
      <c r="A99" s="306" t="b">
        <v>0</v>
      </c>
      <c r="B99" s="306"/>
      <c r="C99" s="306"/>
      <c r="D99" s="306"/>
      <c r="E99" s="306"/>
      <c r="F99" s="272"/>
      <c r="G99" s="272"/>
      <c r="H99" s="294" t="b">
        <v>0</v>
      </c>
      <c r="I99" s="307"/>
      <c r="J99" s="307"/>
      <c r="K99" s="272"/>
      <c r="L99" s="260"/>
      <c r="M99" s="260"/>
      <c r="N99" s="260"/>
      <c r="O99" s="260"/>
      <c r="P99" s="260"/>
      <c r="Q99" s="296"/>
    </row>
    <row r="100">
      <c r="A100" s="306" t="b">
        <v>0</v>
      </c>
      <c r="B100" s="306"/>
      <c r="C100" s="306"/>
      <c r="D100" s="306"/>
      <c r="E100" s="306"/>
      <c r="F100" s="272"/>
      <c r="G100" s="272"/>
      <c r="H100" s="294" t="b">
        <v>0</v>
      </c>
      <c r="I100" s="307"/>
      <c r="J100" s="307"/>
      <c r="K100" s="272"/>
      <c r="L100" s="260"/>
      <c r="M100" s="260"/>
      <c r="N100" s="260"/>
      <c r="O100" s="260"/>
      <c r="P100" s="260"/>
      <c r="Q100" s="296"/>
    </row>
    <row r="101">
      <c r="A101" s="306" t="b">
        <v>0</v>
      </c>
      <c r="B101" s="306"/>
      <c r="C101" s="306"/>
      <c r="D101" s="306"/>
      <c r="E101" s="306"/>
      <c r="F101" s="272"/>
      <c r="G101" s="272"/>
      <c r="H101" s="294" t="b">
        <v>0</v>
      </c>
      <c r="I101" s="307"/>
      <c r="J101" s="307"/>
      <c r="K101" s="272"/>
      <c r="L101" s="260"/>
      <c r="M101" s="260"/>
      <c r="N101" s="260"/>
      <c r="O101" s="260"/>
      <c r="P101" s="260"/>
      <c r="Q101" s="296"/>
    </row>
  </sheetData>
  <conditionalFormatting sqref="A2:Q60">
    <cfRule type="expression" dxfId="7" priority="1">
      <formula>$A2=true</formula>
    </cfRule>
  </conditionalFormatting>
  <dataValidations>
    <dataValidation type="list" allowBlank="1" showErrorMessage="1" sqref="E2:E101">
      <formula1>"ACTIVE,TRANSFERING,DISCHARGING"</formula1>
    </dataValidation>
    <dataValidation type="list" allowBlank="1" showErrorMessage="1" sqref="Q2:Q60">
      <formula1>"to do,done"</formula1>
    </dataValidation>
    <dataValidation type="list" allowBlank="1" showErrorMessage="1" sqref="D2:D101">
      <formula1>"11TH,12TH,13TH,14TH,2112 ,26TH,4TH,ELLIOT,ISABEL,LOGAN,LYNDALE,CLINTON,MIDTOWN,OAKLAND,OLD SHAKOPEE"</formula1>
    </dataValidation>
  </dataValidations>
  <drawing r:id="rId2"/>
  <legacyDrawing r:id="rId3"/>
</worksheet>
</file>