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Ministerio" sheetId="1" state="visible" r:id="rId2"/>
    <sheet name="ModeloDatosMinisterio" sheetId="2" state="visible" r:id="rId3"/>
    <sheet name="ModeloDatosModificados" sheetId="3" state="visible" r:id="rId4"/>
    <sheet name="Sheet4" sheetId="4" state="visible" r:id="rId5"/>
  </sheets>
  <definedNames>
    <definedName function="false" hidden="false" localSheetId="0" name="_xlnm.Print_Titles" vbProcedure="false">DatosMinisterio!$1:$9</definedName>
    <definedName function="false" hidden="false" localSheetId="0" name="_xlnm.Print_Titles" vbProcedure="false">DatosMinisterio!$1:$9</definedName>
    <definedName function="false" hidden="false" localSheetId="0" name="_xlnm.Print_Titles_0" vbProcedure="false">DatosMinisterio!$1:$9</definedName>
    <definedName function="false" hidden="false" localSheetId="0" name="_xlnm.Print_Titles_0_0" vbProcedure="false">DatosMinisterio!$1:$9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<sst xmlns="http://schemas.openxmlformats.org/spreadsheetml/2006/main" count="2958" uniqueCount="210">
  <si>
    <t xml:space="preserve">APORTE FISCAL DIRECTO (AFD)</t>
  </si>
  <si>
    <t xml:space="preserve">Periodo 2006-2018</t>
  </si>
  <si>
    <t xml:space="preserve">Miles de pesos nominales</t>
  </si>
  <si>
    <t xml:space="preserve">Decreto 128, año 1991 (última modificación DTO-116, Educación 21.06.2002)</t>
  </si>
  <si>
    <t xml:space="preserve">Santiago, octubre de 2018</t>
  </si>
  <si>
    <t xml:space="preserve">Fuente: Unidad de Finanzas-Unidad de Análisis, Departamento de Fortalecimiento Institucional, MINEDUC</t>
  </si>
  <si>
    <t xml:space="preserve">Tabla 1.</t>
  </si>
  <si>
    <t xml:space="preserve">APORTE FISCAL DIRECTO AÑO 2018</t>
  </si>
  <si>
    <t xml:space="preserve">INSTITUCIÓN</t>
  </si>
  <si>
    <t xml:space="preserve">VARIABLES DE LA ASIGNACIÓN DEL  5% </t>
  </si>
  <si>
    <t xml:space="preserve">% Asignación 5%</t>
  </si>
  <si>
    <t xml:space="preserve">M$ Asignado 5%</t>
  </si>
  <si>
    <t xml:space="preserve">M$ Asignado 95%</t>
  </si>
  <si>
    <t xml:space="preserve">M$ Total Asignado</t>
  </si>
  <si>
    <t xml:space="preserve">Alumnos Pregrado
(2016)</t>
  </si>
  <si>
    <t xml:space="preserve">N° Carreras Pregrado
(2016)</t>
  </si>
  <si>
    <t xml:space="preserve">JCE Totales
(2017)</t>
  </si>
  <si>
    <t xml:space="preserve">JCE              (Phd + Msc)
(2017)</t>
  </si>
  <si>
    <t xml:space="preserve">Total Proyectos 
(2017)</t>
  </si>
  <si>
    <t xml:space="preserve">Publicaciones ISI
(2017)</t>
  </si>
  <si>
    <t xml:space="preserve">Publicaciones Scielo
(2017)</t>
  </si>
  <si>
    <t xml:space="preserve">Total Publicaciones
(ISI + 1/3 Scielo)</t>
  </si>
  <si>
    <t xml:space="preserve">U.de Chile</t>
  </si>
  <si>
    <t xml:space="preserve">P.U.Católica de Chile</t>
  </si>
  <si>
    <t xml:space="preserve">U. de Concepción</t>
  </si>
  <si>
    <t xml:space="preserve">U. Católica de Valparaíso</t>
  </si>
  <si>
    <t xml:space="preserve">U. Téc. Federico Sta.Maria</t>
  </si>
  <si>
    <t xml:space="preserve">U. de Santiago</t>
  </si>
  <si>
    <t xml:space="preserve">U. Austral</t>
  </si>
  <si>
    <t xml:space="preserve">U. Católica del Norte</t>
  </si>
  <si>
    <t xml:space="preserve">U. de Valparaíso</t>
  </si>
  <si>
    <t xml:space="preserve">U. de Antofagasta</t>
  </si>
  <si>
    <t xml:space="preserve">U. de la Serena</t>
  </si>
  <si>
    <t xml:space="preserve">U. de Bio Bio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</si>
  <si>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</si>
  <si>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</si>
  <si>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</si>
  <si>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</si>
  <si>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</si>
  <si>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</si>
  <si>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</t>
  </si>
  <si>
    <t xml:space="preserve">U. de Playa Ancha</t>
  </si>
  <si>
    <t xml:space="preserve">U.Tecnológica Metropolitana</t>
  </si>
  <si>
    <t xml:space="preserve">U. de Los Lagos</t>
  </si>
  <si>
    <t xml:space="preserve">U. Católica de Maule</t>
  </si>
  <si>
    <t xml:space="preserve">U. Católica de Temuco</t>
  </si>
  <si>
    <t xml:space="preserve">U. C.de la Sant.Concepción</t>
  </si>
  <si>
    <t xml:space="preserve">U. de O'Higgins</t>
  </si>
  <si>
    <t xml:space="preserve">U. de Aysén</t>
  </si>
  <si>
    <t xml:space="preserve">TOTAL</t>
  </si>
  <si>
    <t xml:space="preserve">Nota 1: JCE corresponde a Jornadas Completas Equivalentes. Phd corresponde a Académicos con doctorado. Msc corresponde a Académicos con Magister.</t>
  </si>
  <si>
    <t xml:space="preserve">Nota 2: Los proyectos utilizados en el calculo son: FONDECYT Regular, Post Doctorado, Iniciación a la Investigación, FONDAP, FONDEF, Milenio, Proyectos de Astronomia, FONIS, PIA y Proyectos de Investigación conjunta</t>
  </si>
  <si>
    <t xml:space="preserve">Tabla 2.</t>
  </si>
  <si>
    <t xml:space="preserve">APORTE FISCAL DIRECTO AÑO 2017</t>
  </si>
  <si>
    <t xml:space="preserve">Alumnos Pregrado
(2015)</t>
  </si>
  <si>
    <t xml:space="preserve">N° Carreras Pregrado
(2015)</t>
  </si>
  <si>
    <t xml:space="preserve">JCE Totales
(2016)</t>
  </si>
  <si>
    <t xml:space="preserve">JCE              (Phd + Msc)
(2016)</t>
  </si>
  <si>
    <t xml:space="preserve">Total Proyectos 
(2016)</t>
  </si>
  <si>
    <t xml:space="preserve">Publicaciones ISI
(2016)</t>
  </si>
  <si>
    <t xml:space="preserve">Publicaciones Scielo
(2016)</t>
  </si>
  <si>
    <t xml:space="preserve">U. DE CHILE</t>
  </si>
  <si>
    <t xml:space="preserve">P. U. C. DE CHILE</t>
  </si>
  <si>
    <t xml:space="preserve">U. DE CONCEPCIÓN</t>
  </si>
  <si>
    <t xml:space="preserve">P. U. C. DE VALPARAISO</t>
  </si>
  <si>
    <t xml:space="preserve">U. TÉCNICA FEDERICO STA. MARÍA</t>
  </si>
  <si>
    <t xml:space="preserve">U. DE SANTIAGO</t>
  </si>
  <si>
    <t xml:space="preserve">U. AUSTRAL DE CHILE</t>
  </si>
  <si>
    <t xml:space="preserve">U. C. DEL NORTE</t>
  </si>
  <si>
    <t xml:space="preserve">U. DE VALPARAÍSO</t>
  </si>
  <si>
    <t xml:space="preserve">U. DE ANTOFAGASTA</t>
  </si>
  <si>
    <t xml:space="preserve">U. DE LA SERENA</t>
  </si>
  <si>
    <t xml:space="preserve">U. DEL BÍO-BÍO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</si>
  <si>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</si>
  <si>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</si>
  <si>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</si>
  <si>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</si>
  <si>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</si>
  <si>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</si>
  <si>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 DE CS. DE LA ED.</t>
  </si>
  <si>
    <t xml:space="preserve">U. DE PLAYA ANCHA</t>
  </si>
  <si>
    <t xml:space="preserve">U. TECNOLÓGICA METROPOLITANA</t>
  </si>
  <si>
    <t xml:space="preserve">U. DE LOS LAGOS</t>
  </si>
  <si>
    <t xml:space="preserve">U. C. DEL MAULE</t>
  </si>
  <si>
    <t xml:space="preserve">U. C. DE TEMUCO</t>
  </si>
  <si>
    <t xml:space="preserve">U. C. DE LA STMA. CONCEPCIÓN</t>
  </si>
  <si>
    <t xml:space="preserve">Tabla 3.</t>
  </si>
  <si>
    <t xml:space="preserve">APORTE FISCAL DIRECTO AÑO 2016</t>
  </si>
  <si>
    <t xml:space="preserve">Alumnos Pregrado
(2014)</t>
  </si>
  <si>
    <t xml:space="preserve">N° Carreras Pregrado
(2014)</t>
  </si>
  <si>
    <t xml:space="preserve">JCE Totales
(2015)</t>
  </si>
  <si>
    <t xml:space="preserve">JCE              (Phd + Msc)
(2015)</t>
  </si>
  <si>
    <t xml:space="preserve">Total Proyectos 
(2015)</t>
  </si>
  <si>
    <t xml:space="preserve">Publicaciones ISI
(2015)</t>
  </si>
  <si>
    <t xml:space="preserve">Publicaciones Scielo
(2015)</t>
  </si>
  <si>
    <t xml:space="preserve">Tabla 4.</t>
  </si>
  <si>
    <t xml:space="preserve">APORTE FISCAL DIRECTO AÑO 2015</t>
  </si>
  <si>
    <t xml:space="preserve">Alumnos Pregrado
(2013)</t>
  </si>
  <si>
    <t xml:space="preserve">N° Carreras Pregrado
(2013)</t>
  </si>
  <si>
    <t xml:space="preserve">JCE Totales
(2014)</t>
  </si>
  <si>
    <t xml:space="preserve">JCE              (Phd + Msc)
(2014)</t>
  </si>
  <si>
    <t xml:space="preserve">Total Proyectos 
(2014)</t>
  </si>
  <si>
    <t xml:space="preserve">Publicaciones ISI
(2014)</t>
  </si>
  <si>
    <t xml:space="preserve">Publicaciones Scielo
(2014)</t>
  </si>
  <si>
    <t xml:space="preserve">Tabla 5.</t>
  </si>
  <si>
    <t xml:space="preserve">APORTE FISCAL DIRECTO AÑO 2014</t>
  </si>
  <si>
    <t xml:space="preserve">Alumnos Pregrado
(2012)</t>
  </si>
  <si>
    <t xml:space="preserve">N° Carreras Pregrado
(2012)</t>
  </si>
  <si>
    <t xml:space="preserve">JCE Totales
(2013)</t>
  </si>
  <si>
    <t xml:space="preserve">JCE              (Phd + Msc)
(2013)</t>
  </si>
  <si>
    <t xml:space="preserve">Total Proyectos 
(2013)</t>
  </si>
  <si>
    <t xml:space="preserve">Publicaciones ISI
(2013)</t>
  </si>
  <si>
    <t xml:space="preserve">Publicaciones Scielo
(2013)</t>
  </si>
  <si>
    <t xml:space="preserve">Tabla 6.</t>
  </si>
  <si>
    <t xml:space="preserve">APORTE FISCAL DIRECTO AÑO 2013</t>
  </si>
  <si>
    <t xml:space="preserve">Alumnos Pregrado
(2011)</t>
  </si>
  <si>
    <t xml:space="preserve">N° Carreras Pregrado
(2011)</t>
  </si>
  <si>
    <t xml:space="preserve">JCE Totales
(2012)</t>
  </si>
  <si>
    <t xml:space="preserve">JCE              (Phd + Msc)
(2012)</t>
  </si>
  <si>
    <t xml:space="preserve">Total Proyectos 
(2012)</t>
  </si>
  <si>
    <t xml:space="preserve">Publicaciones ISI
(2012)</t>
  </si>
  <si>
    <t xml:space="preserve">Publicaciones Scielo
(2012)</t>
  </si>
  <si>
    <t xml:space="preserve">Tabla 7.</t>
  </si>
  <si>
    <t xml:space="preserve">APORTE FISCAL DIRECTO AÑO 2012</t>
  </si>
  <si>
    <t xml:space="preserve">Alumnos Pregrado
(2010)</t>
  </si>
  <si>
    <t xml:space="preserve">N° Carreras Pregrado
(2010)</t>
  </si>
  <si>
    <t xml:space="preserve">JCE Totales
(2011)</t>
  </si>
  <si>
    <t xml:space="preserve">JCE              (Phd + Msc)
(2011)</t>
  </si>
  <si>
    <t xml:space="preserve">Total Proyectos 
(2011)</t>
  </si>
  <si>
    <t xml:space="preserve">Publicaciones ISI
(2011)</t>
  </si>
  <si>
    <t xml:space="preserve">Publicaciones Scielo
(2011)</t>
  </si>
  <si>
    <t xml:space="preserve">Tabla 8.</t>
  </si>
  <si>
    <t xml:space="preserve">APORTE FISCAL DIRECTO AÑO 2011</t>
  </si>
  <si>
    <t xml:space="preserve">Alumnos Pregrado
(2009)</t>
  </si>
  <si>
    <t xml:space="preserve">N° Carreras Pregrado
(2009)</t>
  </si>
  <si>
    <t xml:space="preserve">JCE Totales
(2010)</t>
  </si>
  <si>
    <t xml:space="preserve">JCE              (Phd + Msc)
(2010)</t>
  </si>
  <si>
    <t xml:space="preserve">Total Proyectos 
(2010)</t>
  </si>
  <si>
    <t xml:space="preserve">Publicaciones ISI
(2010)</t>
  </si>
  <si>
    <t xml:space="preserve">Publicaciones Scielo
(2010)</t>
  </si>
  <si>
    <t xml:space="preserve">Tabla 9.</t>
  </si>
  <si>
    <t xml:space="preserve">APORTE FISCAL DIRECTO AÑO 2010</t>
  </si>
  <si>
    <t xml:space="preserve">Alumnos Pregrado
(2008)</t>
  </si>
  <si>
    <t xml:space="preserve">N° Carreras Pregrado
(2008)</t>
  </si>
  <si>
    <t xml:space="preserve">JCE Totales
(2009)</t>
  </si>
  <si>
    <t xml:space="preserve">JCE              (Phd + Msc)
(2009)</t>
  </si>
  <si>
    <t xml:space="preserve">Total Proyectos 
(2009)</t>
  </si>
  <si>
    <t xml:space="preserve">Publicaciones ISI
(2009)</t>
  </si>
  <si>
    <t xml:space="preserve">Publicaciones Scielo
(2009)</t>
  </si>
  <si>
    <t xml:space="preserve">Nota 2: Los proyectos utilizados en el calculo son: FONDECYT Regular, Post Doctorado, Iniciación a la Investigación, FONDAP, FONDEF, Milenio.</t>
  </si>
  <si>
    <t xml:space="preserve">Tabla 10.</t>
  </si>
  <si>
    <t xml:space="preserve">APORTE FISCAL DIRECTO AÑO 2009</t>
  </si>
  <si>
    <t xml:space="preserve">Alumnos Pregrado
(2007)</t>
  </si>
  <si>
    <t xml:space="preserve">N° Carreras Pregrado
(2007)</t>
  </si>
  <si>
    <t xml:space="preserve">JCE Totales
(2008)</t>
  </si>
  <si>
    <t xml:space="preserve">JCE              (Phd + Msc)
(2008)</t>
  </si>
  <si>
    <t xml:space="preserve">Total Proyectos 
(2008)</t>
  </si>
  <si>
    <t xml:space="preserve">Publicaciones ISI
(2008)</t>
  </si>
  <si>
    <t xml:space="preserve">Publicaciones Scielo
(2008)</t>
  </si>
  <si>
    <t xml:space="preserve">Tabla 11.</t>
  </si>
  <si>
    <t xml:space="preserve">APORTE FISCAL DIRECTO AÑO 2008</t>
  </si>
  <si>
    <t xml:space="preserve">Alumnos Pregrado
(2006)</t>
  </si>
  <si>
    <t xml:space="preserve">N° Carreras Pregrado
(2006)</t>
  </si>
  <si>
    <t xml:space="preserve">JCE Totales
(2007)</t>
  </si>
  <si>
    <t xml:space="preserve">JCE              (Phd + Msc)
(2007)</t>
  </si>
  <si>
    <t xml:space="preserve">Total Proyectos 
(2007)</t>
  </si>
  <si>
    <t xml:space="preserve">Publicaciones ISI
(2007)</t>
  </si>
  <si>
    <t xml:space="preserve">Publicaciones Scielo
(2007)</t>
  </si>
  <si>
    <t xml:space="preserve">Tabla 12.</t>
  </si>
  <si>
    <t xml:space="preserve">APORTE FISCAL DIRECTO AÑO 2007</t>
  </si>
  <si>
    <t xml:space="preserve">Alumnos Pregrado
(2005)</t>
  </si>
  <si>
    <t xml:space="preserve">N° Carreras Pregrado
(2005)</t>
  </si>
  <si>
    <t xml:space="preserve">JCE Totales
(2006)</t>
  </si>
  <si>
    <t xml:space="preserve">JCE              (Phd + Msc)
(2006)</t>
  </si>
  <si>
    <t xml:space="preserve">Total Proyectos 
(2006)</t>
  </si>
  <si>
    <t xml:space="preserve">Publicaciones ISI
(2006)</t>
  </si>
  <si>
    <t xml:space="preserve">Publicaciones Scielo
(2006)</t>
  </si>
  <si>
    <t xml:space="preserve">Tabla 13.</t>
  </si>
  <si>
    <t xml:space="preserve">APORTE FISCAL DIRECTO AÑO 2006</t>
  </si>
  <si>
    <t xml:space="preserve">Alumnos Pregrado
(2004)</t>
  </si>
  <si>
    <t xml:space="preserve">N° Carreras Pregrado
(2004)</t>
  </si>
  <si>
    <t xml:space="preserve">JCE Totales
(2005)</t>
  </si>
  <si>
    <t xml:space="preserve">JCE              (Phd + Msc)
(2005)</t>
  </si>
  <si>
    <t xml:space="preserve">Total Proyectos 
(2005)</t>
  </si>
  <si>
    <t xml:space="preserve">Publicaciones ISI
(2005)</t>
  </si>
  <si>
    <t xml:space="preserve">Publicaciones Scielo
(2005)</t>
  </si>
  <si>
    <t xml:space="preserve">P. U. Católica de Valparaíso</t>
  </si>
  <si>
    <t xml:space="preserve">SIMULACIÓN DEL APORTE FISCAL DIRECTO (AFD)</t>
  </si>
  <si>
    <t xml:space="preserve">CAMBIOS SIMULADOS EN LAS VARIABLES DE LA ASIGNACIÓN DEL  5% </t>
  </si>
  <si>
    <t xml:space="preserve">Variación % Asignación 5%</t>
  </si>
  <si>
    <t xml:space="preserve">Variación M$ Asignado 5%</t>
  </si>
  <si>
    <t xml:space="preserve">% Asignación 95%</t>
  </si>
  <si>
    <t xml:space="preserve">Variación M$ Asignado 95%</t>
  </si>
  <si>
    <t xml:space="preserve">Asignación total M$</t>
  </si>
  <si>
    <t xml:space="preserve">Variación asignación total M$</t>
  </si>
  <si>
    <t xml:space="preserve">VARIABLES SIMULADAS DE LA ASIGNACIÓN DEL  5% </t>
  </si>
  <si>
    <t xml:space="preserve">Alumnos pregrado / carreras</t>
  </si>
  <si>
    <t xml:space="preserve">Alumnos pregrado / JCE</t>
  </si>
  <si>
    <t xml:space="preserve">JCE (master + PhD) / JCE</t>
  </si>
  <si>
    <t xml:space="preserve">Proyectos / JCE</t>
  </si>
  <si>
    <t xml:space="preserve">Total publicaciones / JCE</t>
  </si>
  <si>
    <t xml:space="preserve">total</t>
  </si>
  <si>
    <t xml:space="preserve">coeficiente</t>
  </si>
  <si>
    <t xml:space="preserve">coeficiente corregido</t>
  </si>
  <si>
    <t xml:space="preserve">suma ponderada</t>
  </si>
  <si>
    <t xml:space="preserve">% AFD 5%</t>
  </si>
  <si>
    <t xml:space="preserve">M$ AFD 5%</t>
  </si>
  <si>
    <t xml:space="preserve">promedio:</t>
  </si>
  <si>
    <t xml:space="preserve">deviación est:</t>
  </si>
  <si>
    <t xml:space="preserve">corrección ad-hoc (redondeo)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</si>
</sst>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_-;\-* #,##0.00_-;_-* \-??_-;_-@_-"/>
    <numFmt numFmtId="166" formatCode="_-* #,##0_-;\-* #,##0_-;_-* \-??_-;_-@_-"/>
    <numFmt numFmtId="167" formatCode="0%"/>
    <numFmt numFmtId="168" formatCode="0.00%"/>
    <numFmt numFmtId="169" formatCode="_-* #,##0.000000000_-;\-* #,##0.000000000_-;_-* \-??_-;_-@_-"/>
    <numFmt numFmtId="170" formatCode="0.000000%"/>
    <numFmt numFmtId="171" formatCode="#,##0"/>
    <numFmt numFmtId="172" formatCode="#,##0.0000"/>
    <numFmt numFmtId="173" formatCode="0&quot; (no se modifican los datos del ministerio)&quot;"/>
    <numFmt numFmtId="174" formatCode="#,##0.0"/>
    <numFmt numFmtId="175" formatCode="#,##0.00"/>
    <numFmt numFmtId="176" formatCode="0.0000000%"/>
  </numFmts>
  <fonts count="16">
    <font>
      <sz val="11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9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9" fillId="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" xfId="15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71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1094400</xdr:colOff>
      <xdr:row>4</xdr:row>
      <xdr:rowOff>46800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1094400" cy="999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5"/>
  <sheetViews>
    <sheetView showFormulas="false" showGridLines="true" showRowColHeaders="true" showZeros="true" rightToLeft="false" tabSelected="false" showOutlineSymbols="true" defaultGridColor="true" view="normal" topLeftCell="AM423" colorId="64" zoomScale="68" zoomScaleNormal="68" zoomScalePageLayoutView="100" workbookViewId="0">
      <selection pane="topLeft" activeCell="BB441" activeCellId="0" sqref="BB441"/>
    </sheetView>
  </sheetViews>
  <sheetFormatPr defaultRowHeight="12" zeroHeight="false" outlineLevelRow="0" outlineLevelCol="0"/>
  <cols>
    <col collapsed="false" customWidth="true" hidden="false" outlineLevel="0" max="1" min="1" style="1" width="24.15"/>
    <col collapsed="false" customWidth="true" hidden="false" outlineLevel="0" max="8" min="2" style="1" width="9.06"/>
    <col collapsed="false" customWidth="true" hidden="false" outlineLevel="0" max="9" min="9" style="1" width="10.09"/>
    <col collapsed="false" customWidth="true" hidden="false" outlineLevel="0" max="10" min="10" style="1" width="9.06"/>
    <col collapsed="false" customWidth="true" hidden="false" outlineLevel="0" max="11" min="11" style="1" width="8.61"/>
    <col collapsed="false" customWidth="true" hidden="false" outlineLevel="0" max="14" min="12" style="1" width="9.06"/>
    <col collapsed="false" customWidth="true" hidden="false" outlineLevel="0" max="1025" min="15" style="1" width="8.61"/>
  </cols>
  <sheetData>
    <row r="1" customFormat="false" ht="18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8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8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8.75" hidden="false" customHeight="false" outlineLevel="0" collapsed="false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8.7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8.7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5.75" hidden="false" customHeight="false" outlineLevel="0" collapsed="false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.75" hidden="false" customHeight="false" outlineLevel="0" collapsed="false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customFormat="false" ht="12" hidden="false" customHeight="false" outlineLevel="0" collapsed="false">
      <c r="A9" s="5" t="s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2" customFormat="false" ht="12.75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Format="false" ht="13.5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Format="false" ht="12.75" hidden="false" customHeight="true" outlineLevel="0" collapsed="false">
      <c r="A14" s="7" t="s">
        <v>8</v>
      </c>
      <c r="B14" s="8" t="s">
        <v>9</v>
      </c>
      <c r="C14" s="8"/>
      <c r="D14" s="8"/>
      <c r="E14" s="8"/>
      <c r="F14" s="8"/>
      <c r="G14" s="8"/>
      <c r="H14" s="8"/>
      <c r="I14" s="8"/>
      <c r="J14" s="7" t="s">
        <v>10</v>
      </c>
      <c r="K14" s="7" t="s">
        <v>11</v>
      </c>
      <c r="L14" s="7" t="s">
        <v>12</v>
      </c>
      <c r="M14" s="7" t="s">
        <v>13</v>
      </c>
    </row>
    <row r="15" customFormat="false" ht="36.75" hidden="false" customHeight="false" outlineLevel="0" collapsed="false">
      <c r="A15" s="7"/>
      <c r="B15" s="9" t="s">
        <v>14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9" t="s">
        <v>20</v>
      </c>
      <c r="I15" s="7" t="s">
        <v>21</v>
      </c>
      <c r="J15" s="7"/>
      <c r="K15" s="7"/>
      <c r="L15" s="7"/>
      <c r="M15" s="7"/>
    </row>
    <row r="16" customFormat="false" ht="12" hidden="false" customHeight="false" outlineLevel="0" collapsed="false">
      <c r="A16" s="10" t="s">
        <v>22</v>
      </c>
      <c r="B16" s="11" t="n">
        <v>30480</v>
      </c>
      <c r="C16" s="11" t="n">
        <v>77</v>
      </c>
      <c r="D16" s="11" t="n">
        <v>2236.63707702301</v>
      </c>
      <c r="E16" s="11" t="n">
        <v>1499.84219932412</v>
      </c>
      <c r="F16" s="11" t="n">
        <v>855.5</v>
      </c>
      <c r="G16" s="11" t="n">
        <v>2305</v>
      </c>
      <c r="H16" s="11" t="n">
        <v>279</v>
      </c>
      <c r="I16" s="11" t="n">
        <v>2397.07</v>
      </c>
      <c r="J16" s="12" t="n">
        <v>0.104304483167812</v>
      </c>
      <c r="K16" s="11" t="n">
        <v>1220349</v>
      </c>
      <c r="L16" s="11" t="n">
        <v>39163902</v>
      </c>
      <c r="M16" s="11" t="n">
        <f aca="false">+K16+L16</f>
        <v>40384251</v>
      </c>
    </row>
    <row r="17" customFormat="false" ht="12" hidden="false" customHeight="false" outlineLevel="0" collapsed="false">
      <c r="A17" s="13" t="s">
        <v>23</v>
      </c>
      <c r="B17" s="14" t="n">
        <v>26767</v>
      </c>
      <c r="C17" s="14" t="n">
        <v>76</v>
      </c>
      <c r="D17" s="14" t="n">
        <v>2232.59710255467</v>
      </c>
      <c r="E17" s="14" t="n">
        <v>1508.93801164558</v>
      </c>
      <c r="F17" s="14" t="n">
        <v>763</v>
      </c>
      <c r="G17" s="14" t="n">
        <v>2171</v>
      </c>
      <c r="H17" s="14" t="n">
        <v>237</v>
      </c>
      <c r="I17" s="14" t="n">
        <v>2249.21</v>
      </c>
      <c r="J17" s="15" t="n">
        <v>0.0876135463888687</v>
      </c>
      <c r="K17" s="14" t="n">
        <v>1025067</v>
      </c>
      <c r="L17" s="14" t="n">
        <v>25434595</v>
      </c>
      <c r="M17" s="14" t="n">
        <f aca="false">+K17+L17</f>
        <v>26459662</v>
      </c>
    </row>
    <row r="18" customFormat="false" ht="12" hidden="false" customHeight="false" outlineLevel="0" collapsed="false">
      <c r="A18" s="13" t="s">
        <v>24</v>
      </c>
      <c r="B18" s="14" t="n">
        <v>24666</v>
      </c>
      <c r="C18" s="14" t="n">
        <v>90</v>
      </c>
      <c r="D18" s="14" t="n">
        <v>1432.1590251547</v>
      </c>
      <c r="E18" s="14" t="n">
        <v>1129.66821277559</v>
      </c>
      <c r="F18" s="14" t="n">
        <v>388</v>
      </c>
      <c r="G18" s="14" t="n">
        <v>1050</v>
      </c>
      <c r="H18" s="14" t="n">
        <v>121</v>
      </c>
      <c r="I18" s="14" t="n">
        <v>1089.93</v>
      </c>
      <c r="J18" s="15" t="n">
        <v>0.0639331676705097</v>
      </c>
      <c r="K18" s="14" t="n">
        <v>748010</v>
      </c>
      <c r="L18" s="14" t="n">
        <v>15683086</v>
      </c>
      <c r="M18" s="14" t="n">
        <f aca="false">+K18+L18</f>
        <v>16431096</v>
      </c>
    </row>
    <row r="19" customFormat="false" ht="12" hidden="false" customHeight="false" outlineLevel="0" collapsed="false">
      <c r="A19" s="13" t="s">
        <v>25</v>
      </c>
      <c r="B19" s="14" t="n">
        <v>14121</v>
      </c>
      <c r="C19" s="14" t="n">
        <v>52</v>
      </c>
      <c r="D19" s="14" t="n">
        <v>633.0425414256</v>
      </c>
      <c r="E19" s="14" t="n">
        <v>518.952093917781</v>
      </c>
      <c r="F19" s="14" t="n">
        <v>209</v>
      </c>
      <c r="G19" s="14" t="n">
        <v>545</v>
      </c>
      <c r="H19" s="14" t="n">
        <v>69</v>
      </c>
      <c r="I19" s="14" t="n">
        <v>567.77</v>
      </c>
      <c r="J19" s="15" t="n">
        <v>0.0987884612208402</v>
      </c>
      <c r="K19" s="14" t="n">
        <v>1155812</v>
      </c>
      <c r="L19" s="14" t="n">
        <v>13240558</v>
      </c>
      <c r="M19" s="14" t="n">
        <f aca="false">+K19+L19</f>
        <v>14396370</v>
      </c>
    </row>
    <row r="20" customFormat="false" ht="12" hidden="false" customHeight="false" outlineLevel="0" collapsed="false">
      <c r="A20" s="13" t="s">
        <v>26</v>
      </c>
      <c r="B20" s="14" t="n">
        <v>15105</v>
      </c>
      <c r="C20" s="14" t="n">
        <v>77</v>
      </c>
      <c r="D20" s="14" t="n">
        <v>677.026002904433</v>
      </c>
      <c r="E20" s="14" t="n">
        <v>405.924592615271</v>
      </c>
      <c r="F20" s="14" t="n">
        <v>169</v>
      </c>
      <c r="G20" s="14" t="n">
        <v>522</v>
      </c>
      <c r="H20" s="14" t="n">
        <v>6</v>
      </c>
      <c r="I20" s="14" t="n">
        <v>523.98</v>
      </c>
      <c r="J20" s="15" t="n">
        <v>0.0525436935573474</v>
      </c>
      <c r="K20" s="14" t="n">
        <v>614754</v>
      </c>
      <c r="L20" s="14" t="n">
        <v>12148338</v>
      </c>
      <c r="M20" s="14" t="n">
        <f aca="false">+K20+L20</f>
        <v>12763092</v>
      </c>
    </row>
    <row r="21" customFormat="false" ht="12" hidden="false" customHeight="false" outlineLevel="0" collapsed="false">
      <c r="A21" s="13" t="s">
        <v>27</v>
      </c>
      <c r="B21" s="14" t="n">
        <v>18645</v>
      </c>
      <c r="C21" s="14" t="n">
        <v>68</v>
      </c>
      <c r="D21" s="14" t="n">
        <v>1122.57020204709</v>
      </c>
      <c r="E21" s="14" t="n">
        <v>695.137648514908</v>
      </c>
      <c r="F21" s="14" t="n">
        <v>210</v>
      </c>
      <c r="G21" s="14" t="n">
        <v>565</v>
      </c>
      <c r="H21" s="14" t="n">
        <v>58</v>
      </c>
      <c r="I21" s="14" t="n">
        <v>584.14</v>
      </c>
      <c r="J21" s="15" t="n">
        <v>0.0232106358239348</v>
      </c>
      <c r="K21" s="14" t="n">
        <v>271561</v>
      </c>
      <c r="L21" s="14" t="n">
        <v>12215947</v>
      </c>
      <c r="M21" s="14" t="n">
        <f aca="false">+K21+L21</f>
        <v>12487508</v>
      </c>
    </row>
    <row r="22" customFormat="false" ht="12" hidden="false" customHeight="false" outlineLevel="0" collapsed="false">
      <c r="A22" s="13" t="s">
        <v>28</v>
      </c>
      <c r="B22" s="14" t="n">
        <v>13218</v>
      </c>
      <c r="C22" s="14" t="n">
        <v>60</v>
      </c>
      <c r="D22" s="14" t="n">
        <v>911.623530178029</v>
      </c>
      <c r="E22" s="14" t="n">
        <v>628.018791299886</v>
      </c>
      <c r="F22" s="14" t="n">
        <v>184</v>
      </c>
      <c r="G22" s="14" t="n">
        <v>534</v>
      </c>
      <c r="H22" s="14" t="n">
        <v>66</v>
      </c>
      <c r="I22" s="14" t="n">
        <v>555.78</v>
      </c>
      <c r="J22" s="15" t="n">
        <v>0.0309450064661969</v>
      </c>
      <c r="K22" s="14" t="n">
        <v>362052</v>
      </c>
      <c r="L22" s="14" t="n">
        <v>9359409</v>
      </c>
      <c r="M22" s="14" t="n">
        <f aca="false">+K22+L22</f>
        <v>9721461</v>
      </c>
    </row>
    <row r="23" customFormat="false" ht="12" hidden="false" customHeight="false" outlineLevel="0" collapsed="false">
      <c r="A23" s="13" t="s">
        <v>29</v>
      </c>
      <c r="B23" s="14" t="n">
        <v>10407</v>
      </c>
      <c r="C23" s="14" t="n">
        <v>52</v>
      </c>
      <c r="D23" s="14" t="n">
        <v>590.900453486354</v>
      </c>
      <c r="E23" s="14" t="n">
        <v>362.663479007765</v>
      </c>
      <c r="F23" s="14" t="n">
        <v>63</v>
      </c>
      <c r="G23" s="14" t="n">
        <v>328</v>
      </c>
      <c r="H23" s="14" t="n">
        <v>34</v>
      </c>
      <c r="I23" s="14" t="n">
        <v>339.22</v>
      </c>
      <c r="J23" s="15" t="n">
        <v>0.0202870625452547</v>
      </c>
      <c r="K23" s="14" t="n">
        <v>237356</v>
      </c>
      <c r="L23" s="14" t="n">
        <v>9215854</v>
      </c>
      <c r="M23" s="14" t="n">
        <f aca="false">+K23+L23</f>
        <v>9453210</v>
      </c>
    </row>
    <row r="24" customFormat="false" ht="12" hidden="false" customHeight="false" outlineLevel="0" collapsed="false">
      <c r="A24" s="13" t="s">
        <v>30</v>
      </c>
      <c r="B24" s="14" t="n">
        <v>14737</v>
      </c>
      <c r="C24" s="14" t="n">
        <v>60</v>
      </c>
      <c r="D24" s="14" t="n">
        <v>873.127188768983</v>
      </c>
      <c r="E24" s="14" t="n">
        <v>557.723307022633</v>
      </c>
      <c r="F24" s="14" t="n">
        <v>120</v>
      </c>
      <c r="G24" s="14" t="n">
        <v>409</v>
      </c>
      <c r="H24" s="14" t="n">
        <v>42</v>
      </c>
      <c r="I24" s="14" t="n">
        <v>422.86</v>
      </c>
      <c r="J24" s="15" t="n">
        <v>0.0187009610205235</v>
      </c>
      <c r="K24" s="14" t="n">
        <v>218799</v>
      </c>
      <c r="L24" s="14" t="n">
        <v>4094977</v>
      </c>
      <c r="M24" s="14" t="n">
        <f aca="false">+K24+L24</f>
        <v>4313776</v>
      </c>
    </row>
    <row r="25" customFormat="false" ht="12" hidden="false" customHeight="false" outlineLevel="0" collapsed="false">
      <c r="A25" s="13" t="s">
        <v>31</v>
      </c>
      <c r="B25" s="14" t="n">
        <v>6369</v>
      </c>
      <c r="C25" s="14" t="n">
        <v>56</v>
      </c>
      <c r="D25" s="14" t="n">
        <v>399.74839743611</v>
      </c>
      <c r="E25" s="14" t="n">
        <v>256.785057515162</v>
      </c>
      <c r="F25" s="14" t="n">
        <v>39</v>
      </c>
      <c r="G25" s="14" t="n">
        <v>207</v>
      </c>
      <c r="H25" s="14" t="n">
        <v>11</v>
      </c>
      <c r="I25" s="14" t="n">
        <v>210.63</v>
      </c>
      <c r="J25" s="15" t="n">
        <v>0.0173311294064696</v>
      </c>
      <c r="K25" s="14" t="n">
        <v>202772</v>
      </c>
      <c r="L25" s="14" t="n">
        <v>3973540</v>
      </c>
      <c r="M25" s="14" t="n">
        <f aca="false">+K25+L25</f>
        <v>4176312</v>
      </c>
    </row>
    <row r="26" customFormat="false" ht="12" hidden="false" customHeight="false" outlineLevel="0" collapsed="false">
      <c r="A26" s="13" t="s">
        <v>32</v>
      </c>
      <c r="B26" s="14" t="n">
        <v>7084</v>
      </c>
      <c r="C26" s="14" t="n">
        <v>41</v>
      </c>
      <c r="D26" s="14" t="n">
        <v>370.415040543213</v>
      </c>
      <c r="E26" s="14" t="n">
        <v>209.558441558442</v>
      </c>
      <c r="F26" s="14" t="n">
        <v>28</v>
      </c>
      <c r="G26" s="14" t="n">
        <v>165</v>
      </c>
      <c r="H26" s="14" t="n">
        <v>14</v>
      </c>
      <c r="I26" s="14" t="n">
        <v>169.62</v>
      </c>
      <c r="J26" s="15" t="n">
        <v>0.0148614762290975</v>
      </c>
      <c r="K26" s="14" t="n">
        <v>173877</v>
      </c>
      <c r="L26" s="14" t="n">
        <v>4347348</v>
      </c>
      <c r="M26" s="14" t="n">
        <f aca="false">+K26+L26</f>
        <v>4521225</v>
      </c>
    </row>
    <row r="27" customFormat="false" ht="12" hidden="false" customHeight="false" outlineLevel="0" collapsed="false">
      <c r="A27" s="13" t="s">
        <v>33</v>
      </c>
      <c r="B27" s="14" t="n">
        <v>11028</v>
      </c>
      <c r="C27" s="14" t="n">
        <v>62</v>
      </c>
      <c r="D27" s="14" t="n">
        <v>498.667793161615</v>
      </c>
      <c r="E27" s="14" t="n">
        <v>426.726378193605</v>
      </c>
      <c r="F27" s="14" t="n">
        <v>66</v>
      </c>
      <c r="G27" s="14" t="n">
        <v>198</v>
      </c>
      <c r="H27" s="14" t="n">
        <v>26</v>
      </c>
      <c r="I27" s="14" t="n">
        <v>206.58</v>
      </c>
      <c r="J27" s="15" t="n">
        <v>0.0474535778076458</v>
      </c>
      <c r="K27" s="14" t="n">
        <v>555201</v>
      </c>
      <c r="L27" s="14" t="n">
        <v>6298704</v>
      </c>
      <c r="M27" s="14" t="n">
        <f aca="false">+K27+L27</f>
        <v>6853905</v>
      </c>
    </row>
    <row r="28" customFormat="false" ht="12" hidden="false" customHeight="false" outlineLevel="0" collapsed="false">
      <c r="A28" s="13" t="s">
        <v>34</v>
      </c>
      <c r="B28" s="14" t="n">
        <v>9346</v>
      </c>
      <c r="C28" s="14" t="n">
        <v>48</v>
      </c>
      <c r="D28" s="14" t="n">
        <v>423.957992007992</v>
      </c>
      <c r="E28" s="14" t="n">
        <v>300.007992007992</v>
      </c>
      <c r="F28" s="14" t="n">
        <v>160</v>
      </c>
      <c r="G28" s="14" t="n">
        <v>450</v>
      </c>
      <c r="H28" s="14" t="n">
        <v>40</v>
      </c>
      <c r="I28" s="14" t="n">
        <v>463.2</v>
      </c>
      <c r="J28" s="15" t="n">
        <v>0.115224781259667</v>
      </c>
      <c r="K28" s="14" t="n">
        <v>1348115</v>
      </c>
      <c r="L28" s="14" t="n">
        <v>11000071</v>
      </c>
      <c r="M28" s="14" t="n">
        <f aca="false">+K28+L28</f>
        <v>12348186</v>
      </c>
    </row>
    <row r="29" customFormat="false" ht="12" hidden="false" customHeight="false" outlineLevel="0" collapsed="false">
      <c r="A29" s="13" t="s">
        <v>35</v>
      </c>
      <c r="B29" s="14" t="n">
        <v>2962</v>
      </c>
      <c r="C29" s="14" t="n">
        <v>27</v>
      </c>
      <c r="D29" s="14" t="n">
        <v>268.07780907203</v>
      </c>
      <c r="E29" s="14" t="n">
        <v>129.128011363636</v>
      </c>
      <c r="F29" s="14" t="n">
        <v>27</v>
      </c>
      <c r="G29" s="14" t="n">
        <v>106</v>
      </c>
      <c r="H29" s="14" t="n">
        <v>15</v>
      </c>
      <c r="I29" s="14" t="n">
        <v>110.95</v>
      </c>
      <c r="J29" s="15" t="n">
        <v>0.00836989925375012</v>
      </c>
      <c r="K29" s="14" t="n">
        <v>97927</v>
      </c>
      <c r="L29" s="14" t="n">
        <v>2068370</v>
      </c>
      <c r="M29" s="14" t="n">
        <f aca="false">+K29+L29</f>
        <v>2166297</v>
      </c>
    </row>
    <row r="30" customFormat="false" ht="12" hidden="false" customHeight="false" outlineLevel="0" collapsed="false">
      <c r="A30" s="13" t="s">
        <v>36</v>
      </c>
      <c r="B30" s="14" t="n">
        <v>9342</v>
      </c>
      <c r="C30" s="14" t="n">
        <v>41</v>
      </c>
      <c r="D30" s="14" t="n">
        <v>464.999993629302</v>
      </c>
      <c r="E30" s="14" t="n">
        <v>427.796129992939</v>
      </c>
      <c r="F30" s="14" t="n">
        <v>124</v>
      </c>
      <c r="G30" s="14" t="n">
        <v>312</v>
      </c>
      <c r="H30" s="14" t="n">
        <v>43</v>
      </c>
      <c r="I30" s="14" t="n">
        <v>326.19</v>
      </c>
      <c r="J30" s="15" t="n">
        <v>0.0852199426688161</v>
      </c>
      <c r="K30" s="14" t="n">
        <v>997062</v>
      </c>
      <c r="L30" s="14" t="n">
        <v>15140210</v>
      </c>
      <c r="M30" s="14" t="n">
        <f aca="false">+K30+L30</f>
        <v>16137272</v>
      </c>
    </row>
    <row r="31" customFormat="false" ht="12" hidden="false" customHeight="false" outlineLevel="0" collapsed="false">
      <c r="A31" s="13" t="s">
        <v>37</v>
      </c>
      <c r="B31" s="14" t="n">
        <v>6359</v>
      </c>
      <c r="C31" s="14" t="n">
        <v>71</v>
      </c>
      <c r="D31" s="14" t="n">
        <v>317.727272727273</v>
      </c>
      <c r="E31" s="14" t="n">
        <v>138.045454545455</v>
      </c>
      <c r="F31" s="14" t="n">
        <v>5</v>
      </c>
      <c r="G31" s="14" t="n">
        <v>78</v>
      </c>
      <c r="H31" s="14" t="n">
        <v>3</v>
      </c>
      <c r="I31" s="14" t="n">
        <v>78.99</v>
      </c>
      <c r="J31" s="15" t="n">
        <v>0.00946637444002658</v>
      </c>
      <c r="K31" s="14" t="n">
        <v>110755</v>
      </c>
      <c r="L31" s="14" t="n">
        <v>1664843</v>
      </c>
      <c r="M31" s="14" t="n">
        <f aca="false">+K31+L31</f>
        <v>1775598</v>
      </c>
    </row>
    <row r="32" customFormat="false" ht="12" hidden="false" customHeight="false" outlineLevel="0" collapsed="false">
      <c r="A32" s="13" t="s">
        <v>38</v>
      </c>
      <c r="B32" s="14" t="n">
        <v>8525</v>
      </c>
      <c r="C32" s="14" t="n">
        <v>63</v>
      </c>
      <c r="D32" s="14" t="n">
        <v>358.227272727273</v>
      </c>
      <c r="E32" s="14" t="n">
        <v>305.340909090909</v>
      </c>
      <c r="F32" s="14" t="n">
        <v>36</v>
      </c>
      <c r="G32" s="14" t="n">
        <v>248</v>
      </c>
      <c r="H32" s="14" t="n">
        <v>32</v>
      </c>
      <c r="I32" s="14" t="n">
        <v>258.56</v>
      </c>
      <c r="J32" s="15" t="n">
        <v>0.0631104544449942</v>
      </c>
      <c r="K32" s="14" t="n">
        <v>738384</v>
      </c>
      <c r="L32" s="14" t="n">
        <v>9778836</v>
      </c>
      <c r="M32" s="14" t="n">
        <f aca="false">+K32+L32</f>
        <v>10517220</v>
      </c>
    </row>
    <row r="33" customFormat="false" ht="12" hidden="false" customHeight="false" outlineLevel="0" collapsed="false">
      <c r="A33" s="13" t="s">
        <v>39</v>
      </c>
      <c r="B33" s="14" t="n">
        <v>4326</v>
      </c>
      <c r="C33" s="14" t="n">
        <v>39</v>
      </c>
      <c r="D33" s="14" t="n">
        <v>441.078692556321</v>
      </c>
      <c r="E33" s="14" t="n">
        <v>227.296225023853</v>
      </c>
      <c r="F33" s="14" t="n">
        <v>16</v>
      </c>
      <c r="G33" s="14" t="n">
        <v>52</v>
      </c>
      <c r="H33" s="14" t="n">
        <v>18</v>
      </c>
      <c r="I33" s="14" t="n">
        <v>57.94</v>
      </c>
      <c r="J33" s="15" t="n">
        <v>0.00260270710548618</v>
      </c>
      <c r="K33" s="14" t="n">
        <v>30451</v>
      </c>
      <c r="L33" s="14" t="n">
        <v>2430302</v>
      </c>
      <c r="M33" s="14" t="n">
        <f aca="false">+K33+L33</f>
        <v>2460753</v>
      </c>
    </row>
    <row r="34" customFormat="false" ht="12" hidden="false" customHeight="false" outlineLevel="0" collapsed="false">
      <c r="A34" s="13" t="s">
        <v>40</v>
      </c>
      <c r="B34" s="14" t="n">
        <v>4548</v>
      </c>
      <c r="C34" s="14" t="n">
        <v>24</v>
      </c>
      <c r="D34" s="14" t="n">
        <v>325.96198488263</v>
      </c>
      <c r="E34" s="14" t="n">
        <v>212.827439428084</v>
      </c>
      <c r="F34" s="14" t="n">
        <v>3</v>
      </c>
      <c r="G34" s="14" t="n">
        <v>33</v>
      </c>
      <c r="H34" s="14" t="n">
        <v>8</v>
      </c>
      <c r="I34" s="14" t="n">
        <v>35.64</v>
      </c>
      <c r="J34" s="15" t="n">
        <v>0.0069918727338051</v>
      </c>
      <c r="K34" s="14" t="n">
        <v>81804</v>
      </c>
      <c r="L34" s="14" t="n">
        <v>4324356</v>
      </c>
      <c r="M34" s="14" t="n">
        <f aca="false">+K34+L34</f>
        <v>4406160</v>
      </c>
    </row>
    <row r="35" customFormat="false" ht="12" hidden="false" customHeight="false" outlineLevel="0" collapsed="false">
      <c r="A35" s="13" t="s">
        <v>41</v>
      </c>
      <c r="B35" s="14" t="n">
        <v>7747</v>
      </c>
      <c r="C35" s="14" t="n">
        <v>52</v>
      </c>
      <c r="D35" s="14" t="n">
        <v>421.979979467411</v>
      </c>
      <c r="E35" s="14" t="n">
        <v>309.352322895154</v>
      </c>
      <c r="F35" s="14" t="n">
        <v>30</v>
      </c>
      <c r="G35" s="14" t="n">
        <v>65</v>
      </c>
      <c r="H35" s="14" t="n">
        <v>18</v>
      </c>
      <c r="I35" s="14" t="n">
        <v>70.94</v>
      </c>
      <c r="J35" s="15" t="n">
        <v>0.0178288074647099</v>
      </c>
      <c r="K35" s="14" t="n">
        <v>208595</v>
      </c>
      <c r="L35" s="14" t="n">
        <v>2862942</v>
      </c>
      <c r="M35" s="14" t="n">
        <f aca="false">+K35+L35</f>
        <v>3071537</v>
      </c>
    </row>
    <row r="36" customFormat="false" ht="12" hidden="false" customHeight="false" outlineLevel="0" collapsed="false">
      <c r="A36" s="13" t="s">
        <v>42</v>
      </c>
      <c r="B36" s="14" t="n">
        <v>7970</v>
      </c>
      <c r="C36" s="14" t="n">
        <v>36</v>
      </c>
      <c r="D36" s="14" t="n">
        <v>297.300837347872</v>
      </c>
      <c r="E36" s="14" t="n">
        <v>175.72560295201</v>
      </c>
      <c r="F36" s="14" t="n">
        <v>13</v>
      </c>
      <c r="G36" s="14" t="n">
        <v>61</v>
      </c>
      <c r="H36" s="14" t="n">
        <v>5</v>
      </c>
      <c r="I36" s="14" t="n">
        <v>62.65</v>
      </c>
      <c r="J36" s="15" t="n">
        <v>0.0237867168570179</v>
      </c>
      <c r="K36" s="14" t="n">
        <v>278301</v>
      </c>
      <c r="L36" s="14" t="n">
        <v>4182501</v>
      </c>
      <c r="M36" s="14" t="n">
        <f aca="false">+K36+L36</f>
        <v>4460802</v>
      </c>
    </row>
    <row r="37" customFormat="false" ht="12" hidden="false" customHeight="false" outlineLevel="0" collapsed="false">
      <c r="A37" s="13" t="s">
        <v>43</v>
      </c>
      <c r="B37" s="14" t="n">
        <v>4150</v>
      </c>
      <c r="C37" s="14" t="n">
        <v>43</v>
      </c>
      <c r="D37" s="14" t="n">
        <v>430.322988394584</v>
      </c>
      <c r="E37" s="14" t="n">
        <v>254.293442940039</v>
      </c>
      <c r="F37" s="14" t="n">
        <v>36</v>
      </c>
      <c r="G37" s="14" t="n">
        <v>97</v>
      </c>
      <c r="H37" s="14" t="n">
        <v>11</v>
      </c>
      <c r="I37" s="14" t="n">
        <v>100.63</v>
      </c>
      <c r="J37" s="15" t="n">
        <v>0.00564587295741439</v>
      </c>
      <c r="K37" s="14" t="n">
        <v>66056</v>
      </c>
      <c r="L37" s="14" t="n">
        <v>2640732</v>
      </c>
      <c r="M37" s="14" t="n">
        <f aca="false">+K37+L37</f>
        <v>2706788</v>
      </c>
    </row>
    <row r="38" customFormat="false" ht="12" hidden="false" customHeight="false" outlineLevel="0" collapsed="false">
      <c r="A38" s="13" t="s">
        <v>44</v>
      </c>
      <c r="B38" s="14" t="n">
        <v>6955</v>
      </c>
      <c r="C38" s="14" t="n">
        <v>28</v>
      </c>
      <c r="D38" s="14" t="n">
        <v>405.875247376136</v>
      </c>
      <c r="E38" s="14" t="n">
        <v>281.932065557954</v>
      </c>
      <c r="F38" s="14" t="n">
        <v>22</v>
      </c>
      <c r="G38" s="14" t="n">
        <v>95</v>
      </c>
      <c r="H38" s="14" t="n">
        <v>24</v>
      </c>
      <c r="I38" s="14" t="n">
        <v>102.92</v>
      </c>
      <c r="J38" s="15" t="n">
        <v>0.0139071564182124</v>
      </c>
      <c r="K38" s="14" t="n">
        <v>162712</v>
      </c>
      <c r="L38" s="14" t="n">
        <v>2372436</v>
      </c>
      <c r="M38" s="14" t="n">
        <f aca="false">+K38+L38</f>
        <v>2535148</v>
      </c>
    </row>
    <row r="39" customFormat="false" ht="12" hidden="false" customHeight="false" outlineLevel="0" collapsed="false">
      <c r="A39" s="13" t="s">
        <v>45</v>
      </c>
      <c r="B39" s="14" t="n">
        <v>8404</v>
      </c>
      <c r="C39" s="14" t="n">
        <v>57</v>
      </c>
      <c r="D39" s="14" t="n">
        <v>492.287854220248</v>
      </c>
      <c r="E39" s="14" t="n">
        <v>340.622950932047</v>
      </c>
      <c r="F39" s="14" t="n">
        <v>42</v>
      </c>
      <c r="G39" s="14" t="n">
        <v>125</v>
      </c>
      <c r="H39" s="14" t="n">
        <v>26</v>
      </c>
      <c r="I39" s="14" t="n">
        <v>133.58</v>
      </c>
      <c r="J39" s="15" t="n">
        <v>0.0143306671360642</v>
      </c>
      <c r="K39" s="14" t="n">
        <v>167667</v>
      </c>
      <c r="L39" s="14" t="n">
        <v>1851969</v>
      </c>
      <c r="M39" s="14" t="n">
        <f aca="false">+K39+L39</f>
        <v>2019636</v>
      </c>
    </row>
    <row r="40" customFormat="false" ht="12" hidden="false" customHeight="false" outlineLevel="0" collapsed="false">
      <c r="A40" s="13" t="s">
        <v>46</v>
      </c>
      <c r="B40" s="14" t="n">
        <v>8844</v>
      </c>
      <c r="C40" s="14" t="n">
        <v>31</v>
      </c>
      <c r="D40" s="14" t="n">
        <v>497.693353453634</v>
      </c>
      <c r="E40" s="14" t="n">
        <v>285.649839454619</v>
      </c>
      <c r="F40" s="14" t="n">
        <v>24</v>
      </c>
      <c r="G40" s="14" t="n">
        <v>107</v>
      </c>
      <c r="H40" s="14" t="n">
        <v>11</v>
      </c>
      <c r="I40" s="14" t="n">
        <v>110.63</v>
      </c>
      <c r="J40" s="15" t="n">
        <v>0.00894314373743506</v>
      </c>
      <c r="K40" s="14" t="n">
        <v>104634</v>
      </c>
      <c r="L40" s="14" t="n">
        <v>1550751</v>
      </c>
      <c r="M40" s="14" t="n">
        <f aca="false">+K40+L40</f>
        <v>1655385</v>
      </c>
    </row>
    <row r="41" customFormat="false" ht="12" hidden="false" customHeight="false" outlineLevel="0" collapsed="false">
      <c r="A41" s="13" t="s">
        <v>47</v>
      </c>
      <c r="B41" s="14" t="n">
        <v>0</v>
      </c>
      <c r="C41" s="14" t="n">
        <v>0</v>
      </c>
      <c r="D41" s="14" t="n">
        <v>34.8609674534894</v>
      </c>
      <c r="E41" s="14" t="n">
        <v>29.0314219989439</v>
      </c>
      <c r="F41" s="14" t="n">
        <v>4</v>
      </c>
      <c r="G41" s="14" t="n">
        <v>14</v>
      </c>
      <c r="H41" s="14" t="n">
        <v>0</v>
      </c>
      <c r="I41" s="14" t="n">
        <v>14</v>
      </c>
      <c r="J41" s="15" t="n">
        <v>0.0316946317861653</v>
      </c>
      <c r="K41" s="14" t="n">
        <v>370823</v>
      </c>
      <c r="L41" s="14" t="n">
        <v>2626453</v>
      </c>
      <c r="M41" s="14" t="n">
        <f aca="false">+K41+L41</f>
        <v>2997276</v>
      </c>
    </row>
    <row r="42" customFormat="false" ht="12.75" hidden="false" customHeight="false" outlineLevel="0" collapsed="false">
      <c r="A42" s="16" t="s">
        <v>48</v>
      </c>
      <c r="B42" s="17" t="n">
        <v>0</v>
      </c>
      <c r="C42" s="17" t="n">
        <v>0</v>
      </c>
      <c r="D42" s="17" t="n">
        <v>15.3522727272727</v>
      </c>
      <c r="E42" s="17" t="n">
        <v>11.2840909090909</v>
      </c>
      <c r="F42" s="17" t="n">
        <v>1</v>
      </c>
      <c r="G42" s="17" t="n">
        <v>3</v>
      </c>
      <c r="H42" s="17" t="n">
        <v>0</v>
      </c>
      <c r="I42" s="17" t="n">
        <v>3</v>
      </c>
      <c r="J42" s="18" t="n">
        <v>0.0129037704319342</v>
      </c>
      <c r="K42" s="17" t="n">
        <v>150972</v>
      </c>
      <c r="L42" s="17" t="n">
        <v>2626453</v>
      </c>
      <c r="M42" s="17" t="n">
        <f aca="false">+K42+L42</f>
        <v>2777425</v>
      </c>
    </row>
    <row r="43" customFormat="false" ht="12.75" hidden="false" customHeight="false" outlineLevel="0" collapsed="false">
      <c r="A43" s="19" t="s">
        <v>49</v>
      </c>
      <c r="B43" s="20" t="n">
        <f aca="false">SUM(B16:B42)</f>
        <v>282105</v>
      </c>
      <c r="C43" s="20" t="n">
        <f aca="false">SUM(C16:C42)</f>
        <v>1331</v>
      </c>
      <c r="D43" s="20" t="n">
        <f aca="false">SUM(D16:D42)</f>
        <v>17174.2188727273</v>
      </c>
      <c r="E43" s="20" t="n">
        <f aca="false">SUM(E16:E42)</f>
        <v>11628.2721124835</v>
      </c>
      <c r="F43" s="20" t="n">
        <f aca="false">SUM(F16:F42)</f>
        <v>3637.5</v>
      </c>
      <c r="G43" s="20" t="n">
        <f aca="false">SUM(G16:G42)</f>
        <v>10845</v>
      </c>
      <c r="H43" s="20" t="n">
        <f aca="false">SUM(H16:H42)</f>
        <v>1217</v>
      </c>
      <c r="I43" s="20" t="n">
        <f aca="false">SUM(I16:I42)</f>
        <v>11246.61</v>
      </c>
      <c r="J43" s="21" t="n">
        <v>1</v>
      </c>
      <c r="K43" s="20" t="n">
        <f aca="false">SUM(K16:K42)</f>
        <v>11699868</v>
      </c>
      <c r="L43" s="20" t="n">
        <f aca="false">SUM(L16:L42)</f>
        <v>222297483</v>
      </c>
      <c r="M43" s="20" t="n">
        <f aca="false">SUM(M16:M42)</f>
        <v>233997351</v>
      </c>
      <c r="N43" s="22"/>
    </row>
    <row r="44" customFormat="false" ht="12" hidden="false" customHeight="false" outlineLevel="0" collapsed="false">
      <c r="A44" s="23" t="s">
        <v>50</v>
      </c>
    </row>
    <row r="45" customFormat="false" ht="12" hidden="false" customHeight="false" outlineLevel="0" collapsed="false">
      <c r="A45" s="23" t="s">
        <v>51</v>
      </c>
    </row>
    <row r="47" customFormat="false" ht="12.75" hidden="false" customHeight="false" outlineLevel="0" collapsed="false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customFormat="false" ht="12.75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customFormat="false" ht="9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customFormat="false" ht="12.75" hidden="false" customHeight="true" outlineLevel="0" collapsed="false">
      <c r="A50" s="7" t="s">
        <v>8</v>
      </c>
      <c r="B50" s="8" t="s">
        <v>9</v>
      </c>
      <c r="C50" s="8"/>
      <c r="D50" s="8"/>
      <c r="E50" s="8"/>
      <c r="F50" s="8"/>
      <c r="G50" s="8"/>
      <c r="H50" s="8"/>
      <c r="I50" s="8"/>
      <c r="J50" s="7" t="s">
        <v>10</v>
      </c>
      <c r="K50" s="7" t="s">
        <v>11</v>
      </c>
      <c r="L50" s="7" t="s">
        <v>12</v>
      </c>
      <c r="M50" s="7" t="s">
        <v>13</v>
      </c>
    </row>
    <row r="51" customFormat="false" ht="36.75" hidden="false" customHeight="false" outlineLevel="0" collapsed="false">
      <c r="A51" s="7"/>
      <c r="B51" s="9" t="s">
        <v>54</v>
      </c>
      <c r="C51" s="9" t="s">
        <v>55</v>
      </c>
      <c r="D51" s="9" t="s">
        <v>56</v>
      </c>
      <c r="E51" s="9" t="s">
        <v>57</v>
      </c>
      <c r="F51" s="9" t="s">
        <v>58</v>
      </c>
      <c r="G51" s="9" t="s">
        <v>59</v>
      </c>
      <c r="H51" s="9" t="s">
        <v>60</v>
      </c>
      <c r="I51" s="7" t="s">
        <v>21</v>
      </c>
      <c r="J51" s="7"/>
      <c r="K51" s="7"/>
      <c r="L51" s="7"/>
      <c r="M51" s="7"/>
    </row>
    <row r="52" customFormat="false" ht="12" hidden="false" customHeight="false" outlineLevel="0" collapsed="false">
      <c r="A52" s="10" t="s">
        <v>61</v>
      </c>
      <c r="B52" s="11" t="n">
        <v>29492</v>
      </c>
      <c r="C52" s="11" t="n">
        <v>72</v>
      </c>
      <c r="D52" s="11" t="n">
        <v>2170.0114342041</v>
      </c>
      <c r="E52" s="11" t="n">
        <v>1465.02392254146</v>
      </c>
      <c r="F52" s="11" t="n">
        <v>875.5</v>
      </c>
      <c r="G52" s="11" t="n">
        <v>2257</v>
      </c>
      <c r="H52" s="11" t="n">
        <v>256</v>
      </c>
      <c r="I52" s="11" t="n">
        <v>2341.48</v>
      </c>
      <c r="J52" s="12" t="n">
        <v>0.123935867368533</v>
      </c>
      <c r="K52" s="11" t="n">
        <v>1379892</v>
      </c>
      <c r="L52" s="11" t="n">
        <v>38800576</v>
      </c>
      <c r="M52" s="11" t="n">
        <v>40180468</v>
      </c>
      <c r="N52" s="22"/>
    </row>
    <row r="53" customFormat="false" ht="12" hidden="false" customHeight="false" outlineLevel="0" collapsed="false">
      <c r="A53" s="13" t="s">
        <v>62</v>
      </c>
      <c r="B53" s="14" t="n">
        <v>25271</v>
      </c>
      <c r="C53" s="14" t="n">
        <v>75</v>
      </c>
      <c r="D53" s="14" t="n">
        <v>2191.49447809381</v>
      </c>
      <c r="E53" s="14" t="n">
        <v>1495.96098270745</v>
      </c>
      <c r="F53" s="14" t="n">
        <v>758</v>
      </c>
      <c r="G53" s="14" t="n">
        <v>1984</v>
      </c>
      <c r="H53" s="14" t="n">
        <v>188</v>
      </c>
      <c r="I53" s="14" t="n">
        <v>2046.04</v>
      </c>
      <c r="J53" s="15" t="n">
        <v>0.0925893195555447</v>
      </c>
      <c r="K53" s="14" t="n">
        <v>1030882</v>
      </c>
      <c r="L53" s="14" t="n">
        <v>25063911</v>
      </c>
      <c r="M53" s="14" t="n">
        <v>26094793</v>
      </c>
      <c r="N53" s="22"/>
    </row>
    <row r="54" customFormat="false" ht="12" hidden="false" customHeight="false" outlineLevel="0" collapsed="false">
      <c r="A54" s="13" t="s">
        <v>63</v>
      </c>
      <c r="B54" s="14" t="n">
        <v>24210</v>
      </c>
      <c r="C54" s="14" t="n">
        <v>92</v>
      </c>
      <c r="D54" s="14" t="n">
        <v>1403.58364973843</v>
      </c>
      <c r="E54" s="14" t="n">
        <v>1103.6348107071</v>
      </c>
      <c r="F54" s="14" t="n">
        <v>337</v>
      </c>
      <c r="G54" s="14" t="n">
        <v>977</v>
      </c>
      <c r="H54" s="14" t="n">
        <v>77</v>
      </c>
      <c r="I54" s="14" t="n">
        <v>1002.41</v>
      </c>
      <c r="J54" s="15" t="n">
        <v>0.0650763063576145</v>
      </c>
      <c r="K54" s="14" t="n">
        <v>724554</v>
      </c>
      <c r="L54" s="14" t="n">
        <v>15365613</v>
      </c>
      <c r="M54" s="14" t="n">
        <v>16090167</v>
      </c>
      <c r="N54" s="22"/>
    </row>
    <row r="55" customFormat="false" ht="12" hidden="false" customHeight="false" outlineLevel="0" collapsed="false">
      <c r="A55" s="13" t="s">
        <v>64</v>
      </c>
      <c r="B55" s="14" t="n">
        <v>13806</v>
      </c>
      <c r="C55" s="14" t="n">
        <v>53</v>
      </c>
      <c r="D55" s="14" t="n">
        <v>623.992958044321</v>
      </c>
      <c r="E55" s="14" t="n">
        <v>506.390536731368</v>
      </c>
      <c r="F55" s="14" t="n">
        <v>201</v>
      </c>
      <c r="G55" s="14" t="n">
        <v>447</v>
      </c>
      <c r="H55" s="14" t="n">
        <v>56</v>
      </c>
      <c r="I55" s="14" t="n">
        <v>465.48</v>
      </c>
      <c r="J55" s="15" t="n">
        <v>0.0968118738602451</v>
      </c>
      <c r="K55" s="14" t="n">
        <v>1077895</v>
      </c>
      <c r="L55" s="14" t="n">
        <v>12506344</v>
      </c>
      <c r="M55" s="14" t="n">
        <v>13584239</v>
      </c>
      <c r="N55" s="22"/>
    </row>
    <row r="56" customFormat="false" ht="12" hidden="false" customHeight="false" outlineLevel="0" collapsed="false">
      <c r="A56" s="13" t="s">
        <v>65</v>
      </c>
      <c r="B56" s="14" t="n">
        <v>14988</v>
      </c>
      <c r="C56" s="14" t="n">
        <v>80</v>
      </c>
      <c r="D56" s="14" t="n">
        <v>671.216677022115</v>
      </c>
      <c r="E56" s="14" t="n">
        <v>386.090462373489</v>
      </c>
      <c r="F56" s="14" t="n">
        <v>142</v>
      </c>
      <c r="G56" s="14" t="n">
        <v>446</v>
      </c>
      <c r="H56" s="14" t="n">
        <v>9</v>
      </c>
      <c r="I56" s="14" t="n">
        <v>448.97</v>
      </c>
      <c r="J56" s="15" t="n">
        <v>0.0483237348045893</v>
      </c>
      <c r="K56" s="14" t="n">
        <v>538032</v>
      </c>
      <c r="L56" s="14" t="n">
        <v>11925637</v>
      </c>
      <c r="M56" s="14" t="n">
        <v>12463669</v>
      </c>
      <c r="N56" s="22"/>
    </row>
    <row r="57" customFormat="false" ht="12" hidden="false" customHeight="false" outlineLevel="0" collapsed="false">
      <c r="A57" s="13" t="s">
        <v>66</v>
      </c>
      <c r="B57" s="14" t="n">
        <v>19186</v>
      </c>
      <c r="C57" s="14" t="n">
        <v>66</v>
      </c>
      <c r="D57" s="14" t="n">
        <v>1054.52049654736</v>
      </c>
      <c r="E57" s="14" t="n">
        <v>650.250050858559</v>
      </c>
      <c r="F57" s="14" t="n">
        <v>205</v>
      </c>
      <c r="G57" s="14" t="n">
        <v>491</v>
      </c>
      <c r="H57" s="14" t="n">
        <v>59</v>
      </c>
      <c r="I57" s="14" t="n">
        <v>510.47</v>
      </c>
      <c r="J57" s="15" t="n">
        <v>0.0284609916261833</v>
      </c>
      <c r="K57" s="14" t="n">
        <v>316882</v>
      </c>
      <c r="L57" s="14" t="n">
        <v>12216151</v>
      </c>
      <c r="M57" s="14" t="n">
        <v>12533033</v>
      </c>
      <c r="N57" s="22"/>
    </row>
    <row r="58" customFormat="false" ht="12" hidden="false" customHeight="false" outlineLevel="0" collapsed="false">
      <c r="A58" s="13" t="s">
        <v>67</v>
      </c>
      <c r="B58" s="14" t="n">
        <v>12795</v>
      </c>
      <c r="C58" s="14" t="n">
        <v>61</v>
      </c>
      <c r="D58" s="14" t="n">
        <v>981.603232663224</v>
      </c>
      <c r="E58" s="14" t="n">
        <v>626.069518132141</v>
      </c>
      <c r="F58" s="14" t="n">
        <v>168</v>
      </c>
      <c r="G58" s="14" t="n">
        <v>503</v>
      </c>
      <c r="H58" s="14" t="n">
        <v>34</v>
      </c>
      <c r="I58" s="14" t="n">
        <v>514.22</v>
      </c>
      <c r="J58" s="15" t="n">
        <v>0.0243590505474635</v>
      </c>
      <c r="K58" s="14" t="n">
        <v>271212</v>
      </c>
      <c r="L58" s="14" t="n">
        <v>9331136</v>
      </c>
      <c r="M58" s="14" t="n">
        <v>9602348</v>
      </c>
      <c r="N58" s="22"/>
    </row>
    <row r="59" customFormat="false" ht="12" hidden="false" customHeight="false" outlineLevel="0" collapsed="false">
      <c r="A59" s="13" t="s">
        <v>68</v>
      </c>
      <c r="B59" s="14" t="n">
        <v>10131</v>
      </c>
      <c r="C59" s="14" t="n">
        <v>48</v>
      </c>
      <c r="D59" s="14" t="n">
        <v>568.195538220483</v>
      </c>
      <c r="E59" s="14" t="n">
        <v>348.597142929121</v>
      </c>
      <c r="F59" s="14" t="n">
        <v>51</v>
      </c>
      <c r="G59" s="14" t="n">
        <v>276</v>
      </c>
      <c r="H59" s="14" t="n">
        <v>38</v>
      </c>
      <c r="I59" s="14" t="n">
        <v>288.54</v>
      </c>
      <c r="J59" s="15" t="n">
        <v>0.0204749074979799</v>
      </c>
      <c r="K59" s="14" t="n">
        <v>227966</v>
      </c>
      <c r="L59" s="14" t="n">
        <v>9227101</v>
      </c>
      <c r="M59" s="14" t="n">
        <v>9455067</v>
      </c>
      <c r="N59" s="22"/>
    </row>
    <row r="60" customFormat="false" ht="12" hidden="false" customHeight="false" outlineLevel="0" collapsed="false">
      <c r="A60" s="13" t="s">
        <v>69</v>
      </c>
      <c r="B60" s="14" t="n">
        <v>14158</v>
      </c>
      <c r="C60" s="14" t="n">
        <v>60</v>
      </c>
      <c r="D60" s="14" t="n">
        <v>916.558630722538</v>
      </c>
      <c r="E60" s="14" t="n">
        <v>535.788453426594</v>
      </c>
      <c r="F60" s="14" t="n">
        <v>102</v>
      </c>
      <c r="G60" s="14" t="n">
        <v>357</v>
      </c>
      <c r="H60" s="14" t="n">
        <v>45</v>
      </c>
      <c r="I60" s="14" t="n">
        <v>371.85</v>
      </c>
      <c r="J60" s="15" t="n">
        <v>0.014097634445503</v>
      </c>
      <c r="K60" s="14" t="n">
        <v>156962</v>
      </c>
      <c r="L60" s="14" t="n">
        <v>4044307</v>
      </c>
      <c r="M60" s="14" t="n">
        <v>4201269</v>
      </c>
      <c r="N60" s="22"/>
    </row>
    <row r="61" customFormat="false" ht="12" hidden="false" customHeight="false" outlineLevel="0" collapsed="false">
      <c r="A61" s="13" t="s">
        <v>70</v>
      </c>
      <c r="B61" s="14" t="n">
        <v>6442</v>
      </c>
      <c r="C61" s="14" t="n">
        <v>58</v>
      </c>
      <c r="D61" s="14" t="n">
        <v>379.020137334597</v>
      </c>
      <c r="E61" s="14" t="n">
        <v>241.967637334597</v>
      </c>
      <c r="F61" s="14" t="n">
        <v>32</v>
      </c>
      <c r="G61" s="14" t="n">
        <v>174</v>
      </c>
      <c r="H61" s="14" t="n">
        <v>9</v>
      </c>
      <c r="I61" s="14" t="n">
        <v>176.97</v>
      </c>
      <c r="J61" s="15" t="n">
        <v>0.018467909732396</v>
      </c>
      <c r="K61" s="14" t="n">
        <v>205620</v>
      </c>
      <c r="L61" s="14" t="n">
        <v>3871060</v>
      </c>
      <c r="M61" s="14" t="n">
        <v>4076680</v>
      </c>
      <c r="N61" s="22"/>
    </row>
    <row r="62" customFormat="false" ht="12" hidden="false" customHeight="false" outlineLevel="0" collapsed="false">
      <c r="A62" s="13" t="s">
        <v>71</v>
      </c>
      <c r="B62" s="14" t="n">
        <v>6988</v>
      </c>
      <c r="C62" s="14" t="n">
        <v>41</v>
      </c>
      <c r="D62" s="14" t="n">
        <v>349.694373706004</v>
      </c>
      <c r="E62" s="14" t="n">
        <v>192.808668831169</v>
      </c>
      <c r="F62" s="14" t="n">
        <v>24</v>
      </c>
      <c r="G62" s="14" t="n">
        <v>111</v>
      </c>
      <c r="H62" s="14" t="n">
        <v>14</v>
      </c>
      <c r="I62" s="14" t="n">
        <v>115.62</v>
      </c>
      <c r="J62" s="15" t="n">
        <v>0.0151001744093878</v>
      </c>
      <c r="K62" s="14" t="n">
        <v>168124</v>
      </c>
      <c r="L62" s="14" t="n">
        <v>4292067</v>
      </c>
      <c r="M62" s="14" t="n">
        <v>4460191</v>
      </c>
      <c r="N62" s="22"/>
    </row>
    <row r="63" customFormat="false" ht="12" hidden="false" customHeight="false" outlineLevel="0" collapsed="false">
      <c r="A63" s="13" t="s">
        <v>72</v>
      </c>
      <c r="B63" s="14" t="n">
        <v>11149</v>
      </c>
      <c r="C63" s="14" t="n">
        <v>61</v>
      </c>
      <c r="D63" s="14" t="n">
        <v>494.311610045939</v>
      </c>
      <c r="E63" s="14" t="n">
        <v>416.186482956717</v>
      </c>
      <c r="F63" s="14" t="n">
        <v>68</v>
      </c>
      <c r="G63" s="14" t="n">
        <v>169</v>
      </c>
      <c r="H63" s="14" t="n">
        <v>30</v>
      </c>
      <c r="I63" s="14" t="n">
        <v>178.9</v>
      </c>
      <c r="J63" s="15" t="n">
        <v>0.0550152110536042</v>
      </c>
      <c r="K63" s="14" t="n">
        <v>612535</v>
      </c>
      <c r="L63" s="14" t="n">
        <v>5849663</v>
      </c>
      <c r="M63" s="14" t="n">
        <v>6462198</v>
      </c>
      <c r="N63" s="22"/>
    </row>
    <row r="64" customFormat="false" ht="12" hidden="false" customHeight="false" outlineLevel="0" collapsed="false">
      <c r="A64" s="13" t="s">
        <v>73</v>
      </c>
      <c r="B64" s="14" t="n">
        <v>9143</v>
      </c>
      <c r="C64" s="14" t="n">
        <v>49</v>
      </c>
      <c r="D64" s="14" t="n">
        <v>388.672781507483</v>
      </c>
      <c r="E64" s="14" t="n">
        <v>276.063463325665</v>
      </c>
      <c r="F64" s="14" t="n">
        <v>130</v>
      </c>
      <c r="G64" s="14" t="n">
        <v>408</v>
      </c>
      <c r="H64" s="14" t="n">
        <v>50</v>
      </c>
      <c r="I64" s="14" t="n">
        <v>424.5</v>
      </c>
      <c r="J64" s="15" t="n">
        <v>0.127692469357621</v>
      </c>
      <c r="K64" s="14" t="n">
        <v>1421717</v>
      </c>
      <c r="L64" s="14" t="n">
        <v>9863880</v>
      </c>
      <c r="M64" s="14" t="n">
        <v>11285597</v>
      </c>
      <c r="N64" s="22"/>
    </row>
    <row r="65" customFormat="false" ht="12" hidden="false" customHeight="false" outlineLevel="0" collapsed="false">
      <c r="A65" s="13" t="s">
        <v>74</v>
      </c>
      <c r="B65" s="14" t="n">
        <v>2783</v>
      </c>
      <c r="C65" s="14" t="n">
        <v>27</v>
      </c>
      <c r="D65" s="14" t="n">
        <v>260.478725330885</v>
      </c>
      <c r="E65" s="14" t="n">
        <v>120.081535160064</v>
      </c>
      <c r="F65" s="14" t="n">
        <v>24</v>
      </c>
      <c r="G65" s="14" t="n">
        <v>114</v>
      </c>
      <c r="H65" s="14" t="n">
        <v>32</v>
      </c>
      <c r="I65" s="14" t="n">
        <v>124.56</v>
      </c>
      <c r="J65" s="15" t="n">
        <v>0.0120497950505914</v>
      </c>
      <c r="K65" s="14" t="n">
        <v>134161</v>
      </c>
      <c r="L65" s="14" t="n">
        <v>1987897</v>
      </c>
      <c r="M65" s="14" t="n">
        <v>2122058</v>
      </c>
      <c r="N65" s="22"/>
    </row>
    <row r="66" customFormat="false" ht="12" hidden="false" customHeight="false" outlineLevel="0" collapsed="false">
      <c r="A66" s="13" t="s">
        <v>75</v>
      </c>
      <c r="B66" s="14" t="n">
        <v>9069</v>
      </c>
      <c r="C66" s="14" t="n">
        <v>32</v>
      </c>
      <c r="D66" s="14" t="n">
        <v>449.37199890788</v>
      </c>
      <c r="E66" s="14" t="n">
        <v>413.712680726062</v>
      </c>
      <c r="F66" s="14" t="n">
        <v>117</v>
      </c>
      <c r="G66" s="14" t="n">
        <v>284</v>
      </c>
      <c r="H66" s="14" t="n">
        <v>39</v>
      </c>
      <c r="I66" s="14" t="n">
        <v>296.87</v>
      </c>
      <c r="J66" s="15" t="n">
        <v>0.0950134454742441</v>
      </c>
      <c r="K66" s="14" t="n">
        <v>1057872</v>
      </c>
      <c r="L66" s="14" t="n">
        <v>14475328</v>
      </c>
      <c r="M66" s="14" t="n">
        <v>15533200</v>
      </c>
      <c r="N66" s="22"/>
    </row>
    <row r="67" customFormat="false" ht="12" hidden="false" customHeight="false" outlineLevel="0" collapsed="false">
      <c r="A67" s="13" t="s">
        <v>76</v>
      </c>
      <c r="B67" s="14" t="n">
        <v>3416</v>
      </c>
      <c r="C67" s="14" t="n">
        <v>30</v>
      </c>
      <c r="D67" s="14" t="n">
        <v>261.068181818182</v>
      </c>
      <c r="E67" s="14" t="n">
        <v>116.454545454545</v>
      </c>
      <c r="F67" s="14" t="n">
        <v>7</v>
      </c>
      <c r="G67" s="14" t="n">
        <v>46</v>
      </c>
      <c r="H67" s="14" t="n">
        <v>7</v>
      </c>
      <c r="I67" s="14" t="n">
        <v>48.31</v>
      </c>
      <c r="J67" s="15" t="n">
        <v>0.00341159969097476</v>
      </c>
      <c r="K67" s="14" t="n">
        <v>37985</v>
      </c>
      <c r="L67" s="14" t="n">
        <v>1670072</v>
      </c>
      <c r="M67" s="14" t="n">
        <v>1708057</v>
      </c>
      <c r="N67" s="22"/>
    </row>
    <row r="68" customFormat="false" ht="12" hidden="false" customHeight="false" outlineLevel="0" collapsed="false">
      <c r="A68" s="13" t="s">
        <v>77</v>
      </c>
      <c r="B68" s="14" t="n">
        <v>8584</v>
      </c>
      <c r="C68" s="14" t="n">
        <v>76</v>
      </c>
      <c r="D68" s="14" t="n">
        <v>355.545454545455</v>
      </c>
      <c r="E68" s="14" t="n">
        <v>295.886363636364</v>
      </c>
      <c r="F68" s="14" t="n">
        <v>32</v>
      </c>
      <c r="G68" s="14" t="n">
        <v>179</v>
      </c>
      <c r="H68" s="14" t="n">
        <v>32</v>
      </c>
      <c r="I68" s="14" t="n">
        <v>189.56</v>
      </c>
      <c r="J68" s="15" t="n">
        <v>0.0619653455662689</v>
      </c>
      <c r="K68" s="14" t="n">
        <v>689917</v>
      </c>
      <c r="L68" s="14" t="n">
        <v>9342745</v>
      </c>
      <c r="M68" s="14" t="n">
        <v>10032662</v>
      </c>
      <c r="N68" s="22"/>
    </row>
    <row r="69" customFormat="false" ht="12" hidden="false" customHeight="false" outlineLevel="0" collapsed="false">
      <c r="A69" s="13" t="s">
        <v>78</v>
      </c>
      <c r="B69" s="14" t="n">
        <v>4395</v>
      </c>
      <c r="C69" s="14" t="n">
        <v>41</v>
      </c>
      <c r="D69" s="14" t="n">
        <v>422.79666563415</v>
      </c>
      <c r="E69" s="14" t="n">
        <v>204.982160938066</v>
      </c>
      <c r="F69" s="14" t="n">
        <v>15</v>
      </c>
      <c r="G69" s="14" t="n">
        <v>56</v>
      </c>
      <c r="H69" s="14" t="n">
        <v>22</v>
      </c>
      <c r="I69" s="14" t="n">
        <v>63.26</v>
      </c>
      <c r="J69" s="15" t="n">
        <v>0.00293410131000225</v>
      </c>
      <c r="K69" s="14" t="n">
        <v>32669</v>
      </c>
      <c r="L69" s="14" t="n">
        <v>2460716</v>
      </c>
      <c r="M69" s="14" t="n">
        <v>2493385</v>
      </c>
      <c r="N69" s="22"/>
    </row>
    <row r="70" customFormat="false" ht="12" hidden="false" customHeight="false" outlineLevel="0" collapsed="false">
      <c r="A70" s="13" t="s">
        <v>79</v>
      </c>
      <c r="B70" s="14" t="n">
        <v>4684</v>
      </c>
      <c r="C70" s="14" t="n">
        <v>25</v>
      </c>
      <c r="D70" s="14" t="n">
        <v>302.294940036645</v>
      </c>
      <c r="E70" s="14" t="n">
        <v>206.4416445821</v>
      </c>
      <c r="F70" s="14" t="n">
        <v>5</v>
      </c>
      <c r="G70" s="14" t="n">
        <v>28</v>
      </c>
      <c r="H70" s="14" t="n">
        <v>5</v>
      </c>
      <c r="I70" s="14" t="n">
        <v>29.65</v>
      </c>
      <c r="J70" s="15" t="n">
        <v>0.0113054026487474</v>
      </c>
      <c r="K70" s="14" t="n">
        <v>125873</v>
      </c>
      <c r="L70" s="14" t="n">
        <v>4310729</v>
      </c>
      <c r="M70" s="14" t="n">
        <v>4436602</v>
      </c>
      <c r="N70" s="22"/>
    </row>
    <row r="71" customFormat="false" ht="12" hidden="false" customHeight="false" outlineLevel="0" collapsed="false">
      <c r="A71" s="13" t="s">
        <v>80</v>
      </c>
      <c r="B71" s="14" t="n">
        <v>7044</v>
      </c>
      <c r="C71" s="14" t="n">
        <v>53</v>
      </c>
      <c r="D71" s="14" t="n">
        <v>444.58230254965</v>
      </c>
      <c r="E71" s="14" t="n">
        <v>315.377708678927</v>
      </c>
      <c r="F71" s="14" t="n">
        <v>20</v>
      </c>
      <c r="G71" s="14" t="n">
        <v>69</v>
      </c>
      <c r="H71" s="14" t="n">
        <v>14</v>
      </c>
      <c r="I71" s="14" t="n">
        <v>73.62</v>
      </c>
      <c r="J71" s="15" t="n">
        <v>0.0150494383602696</v>
      </c>
      <c r="K71" s="14" t="n">
        <v>167559</v>
      </c>
      <c r="L71" s="14" t="n">
        <v>2769696</v>
      </c>
      <c r="M71" s="14" t="n">
        <v>2937255</v>
      </c>
      <c r="N71" s="22"/>
    </row>
    <row r="72" customFormat="false" ht="12" hidden="false" customHeight="false" outlineLevel="0" collapsed="false">
      <c r="A72" s="13" t="s">
        <v>81</v>
      </c>
      <c r="B72" s="14" t="n">
        <v>7277</v>
      </c>
      <c r="C72" s="14" t="n">
        <v>35</v>
      </c>
      <c r="D72" s="14" t="n">
        <v>296.146906911842</v>
      </c>
      <c r="E72" s="14" t="n">
        <v>177.250355257509</v>
      </c>
      <c r="F72" s="14" t="n">
        <v>7</v>
      </c>
      <c r="G72" s="14" t="n">
        <v>26</v>
      </c>
      <c r="H72" s="14" t="n">
        <v>2</v>
      </c>
      <c r="I72" s="14" t="n">
        <v>26.66</v>
      </c>
      <c r="J72" s="15" t="n">
        <v>0.0251218937050133</v>
      </c>
      <c r="K72" s="14" t="n">
        <v>279705</v>
      </c>
      <c r="L72" s="14" t="n">
        <v>4011360</v>
      </c>
      <c r="M72" s="14" t="n">
        <v>4291065</v>
      </c>
      <c r="N72" s="22"/>
    </row>
    <row r="73" customFormat="false" ht="12" hidden="false" customHeight="false" outlineLevel="0" collapsed="false">
      <c r="A73" s="13" t="s">
        <v>82</v>
      </c>
      <c r="B73" s="14" t="n">
        <v>3907</v>
      </c>
      <c r="C73" s="14" t="n">
        <v>42</v>
      </c>
      <c r="D73" s="14" t="n">
        <v>404.367285225451</v>
      </c>
      <c r="E73" s="14" t="n">
        <v>226.815415390747</v>
      </c>
      <c r="F73" s="14" t="n">
        <v>21</v>
      </c>
      <c r="G73" s="14" t="n">
        <v>84</v>
      </c>
      <c r="H73" s="14" t="n">
        <v>12</v>
      </c>
      <c r="I73" s="14" t="n">
        <v>87.96</v>
      </c>
      <c r="J73" s="15" t="n">
        <v>0.00503807109193117</v>
      </c>
      <c r="K73" s="14" t="n">
        <v>56094</v>
      </c>
      <c r="L73" s="14" t="n">
        <v>2653183</v>
      </c>
      <c r="M73" s="14" t="n">
        <v>2709277</v>
      </c>
      <c r="N73" s="22"/>
    </row>
    <row r="74" customFormat="false" ht="12" hidden="false" customHeight="false" outlineLevel="0" collapsed="false">
      <c r="A74" s="13" t="s">
        <v>83</v>
      </c>
      <c r="B74" s="14" t="n">
        <v>6553</v>
      </c>
      <c r="C74" s="14" t="n">
        <v>26</v>
      </c>
      <c r="D74" s="14" t="n">
        <v>392.43923237613</v>
      </c>
      <c r="E74" s="14" t="n">
        <v>274.554845024351</v>
      </c>
      <c r="F74" s="14" t="n">
        <v>15</v>
      </c>
      <c r="G74" s="14" t="n">
        <v>61</v>
      </c>
      <c r="H74" s="14" t="n">
        <v>8</v>
      </c>
      <c r="I74" s="14" t="n">
        <v>63.64</v>
      </c>
      <c r="J74" s="15" t="n">
        <v>0.0150950495502381</v>
      </c>
      <c r="K74" s="14" t="n">
        <v>168067</v>
      </c>
      <c r="L74" s="14" t="n">
        <v>2265950</v>
      </c>
      <c r="M74" s="14" t="n">
        <v>2434017</v>
      </c>
      <c r="N74" s="22"/>
    </row>
    <row r="75" customFormat="false" ht="12" hidden="false" customHeight="false" outlineLevel="0" collapsed="false">
      <c r="A75" s="13" t="s">
        <v>84</v>
      </c>
      <c r="B75" s="14" t="n">
        <v>8646</v>
      </c>
      <c r="C75" s="14" t="n">
        <v>53</v>
      </c>
      <c r="D75" s="14" t="n">
        <v>461.585002292913</v>
      </c>
      <c r="E75" s="14" t="n">
        <v>313.327410264182</v>
      </c>
      <c r="F75" s="14" t="n">
        <v>34</v>
      </c>
      <c r="G75" s="14" t="n">
        <v>97</v>
      </c>
      <c r="H75" s="14" t="n">
        <v>13</v>
      </c>
      <c r="I75" s="14" t="n">
        <v>101.29</v>
      </c>
      <c r="J75" s="15" t="n">
        <v>0.0170289559632352</v>
      </c>
      <c r="K75" s="14" t="n">
        <v>189599</v>
      </c>
      <c r="L75" s="14" t="n">
        <v>1710441</v>
      </c>
      <c r="M75" s="14" t="n">
        <v>1900040</v>
      </c>
      <c r="N75" s="22"/>
    </row>
    <row r="76" customFormat="false" ht="12.75" hidden="false" customHeight="false" outlineLevel="0" collapsed="false">
      <c r="A76" s="16" t="s">
        <v>85</v>
      </c>
      <c r="B76" s="17" t="n">
        <v>8631</v>
      </c>
      <c r="C76" s="17" t="n">
        <v>33</v>
      </c>
      <c r="D76" s="17" t="n">
        <v>573.67824250946</v>
      </c>
      <c r="E76" s="17" t="n">
        <v>305.427086998304</v>
      </c>
      <c r="F76" s="17" t="n">
        <v>24</v>
      </c>
      <c r="G76" s="17" t="n">
        <v>85</v>
      </c>
      <c r="H76" s="17" t="n">
        <v>12</v>
      </c>
      <c r="I76" s="17" t="n">
        <v>88.96</v>
      </c>
      <c r="J76" s="18" t="n">
        <v>0.00558145097181921</v>
      </c>
      <c r="K76" s="17" t="n">
        <v>62143</v>
      </c>
      <c r="L76" s="17" t="n">
        <v>1528860</v>
      </c>
      <c r="M76" s="17" t="n">
        <v>1591003</v>
      </c>
      <c r="N76" s="22"/>
    </row>
    <row r="77" customFormat="false" ht="12.75" hidden="false" customHeight="false" outlineLevel="0" collapsed="false">
      <c r="A77" s="19" t="s">
        <v>49</v>
      </c>
      <c r="B77" s="20" t="n">
        <v>272748</v>
      </c>
      <c r="C77" s="20" t="n">
        <v>1289</v>
      </c>
      <c r="D77" s="20" t="n">
        <v>16817.230935989</v>
      </c>
      <c r="E77" s="20" t="n">
        <v>11215.1438849666</v>
      </c>
      <c r="F77" s="20" t="n">
        <v>3414.5</v>
      </c>
      <c r="G77" s="20" t="n">
        <v>9729</v>
      </c>
      <c r="H77" s="20" t="n">
        <v>1063</v>
      </c>
      <c r="I77" s="20" t="n">
        <v>10079.79</v>
      </c>
      <c r="J77" s="21" t="n">
        <v>1</v>
      </c>
      <c r="K77" s="20" t="n">
        <v>11133917</v>
      </c>
      <c r="L77" s="20" t="n">
        <v>211544423</v>
      </c>
      <c r="M77" s="20" t="n">
        <v>222678340</v>
      </c>
    </row>
    <row r="78" customFormat="false" ht="12" hidden="false" customHeight="false" outlineLevel="0" collapsed="false">
      <c r="A78" s="23" t="s">
        <v>50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</row>
    <row r="79" customFormat="false" ht="12" hidden="false" customHeight="false" outlineLevel="0" collapsed="false">
      <c r="A79" s="23" t="s">
        <v>51</v>
      </c>
      <c r="B79" s="25"/>
      <c r="C79" s="25"/>
      <c r="D79" s="25"/>
      <c r="E79" s="25"/>
      <c r="F79" s="25"/>
      <c r="G79" s="25"/>
      <c r="H79" s="25"/>
      <c r="I79" s="25"/>
      <c r="J79" s="26"/>
      <c r="K79" s="25"/>
      <c r="L79" s="25"/>
      <c r="M79" s="25"/>
    </row>
    <row r="80" customFormat="false" ht="12" hidden="false" customHeight="false" outlineLevel="0" collapsed="false">
      <c r="A80" s="27"/>
      <c r="B80" s="22" t="n">
        <f aca="false">SUM(B52:B76)-B77</f>
        <v>0</v>
      </c>
      <c r="C80" s="22" t="n">
        <f aca="false">SUM(C52:C76)-C77</f>
        <v>0</v>
      </c>
      <c r="D80" s="22" t="n">
        <f aca="false">SUM(D52:D76)-D77</f>
        <v>0</v>
      </c>
      <c r="E80" s="22" t="n">
        <f aca="false">SUM(E52:E76)-E77</f>
        <v>5.45696821063757E-011</v>
      </c>
      <c r="F80" s="22" t="n">
        <f aca="false">SUM(F52:F76)-F77</f>
        <v>0</v>
      </c>
      <c r="G80" s="22" t="n">
        <f aca="false">SUM(G52:G76)-G77</f>
        <v>0</v>
      </c>
      <c r="H80" s="22" t="n">
        <f aca="false">SUM(H52:H76)-H77</f>
        <v>0</v>
      </c>
      <c r="I80" s="22" t="n">
        <f aca="false">SUM(I52:I76)-I77</f>
        <v>0</v>
      </c>
      <c r="J80" s="22" t="n">
        <f aca="false">SUM(J52:J76)-J77</f>
        <v>0</v>
      </c>
      <c r="K80" s="22" t="n">
        <f aca="false">SUM(K52:K76)-K77</f>
        <v>0</v>
      </c>
      <c r="L80" s="22" t="n">
        <f aca="false">SUM(L52:L76)-L77</f>
        <v>0</v>
      </c>
      <c r="M80" s="22" t="n">
        <f aca="false">SUM(M52:M76)-M77</f>
        <v>0</v>
      </c>
    </row>
    <row r="81" customFormat="false" ht="12.75" hidden="false" customHeight="false" outlineLevel="0" collapsed="false">
      <c r="A81" s="6" t="s">
        <v>86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customFormat="false" ht="9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customFormat="false" ht="12.75" hidden="false" customHeight="true" outlineLevel="0" collapsed="false">
      <c r="A84" s="7" t="s">
        <v>8</v>
      </c>
      <c r="B84" s="8" t="s">
        <v>9</v>
      </c>
      <c r="C84" s="8"/>
      <c r="D84" s="8"/>
      <c r="E84" s="8"/>
      <c r="F84" s="8"/>
      <c r="G84" s="8"/>
      <c r="H84" s="8"/>
      <c r="I84" s="8"/>
      <c r="J84" s="7" t="s">
        <v>10</v>
      </c>
      <c r="K84" s="7" t="s">
        <v>11</v>
      </c>
      <c r="L84" s="7" t="s">
        <v>12</v>
      </c>
      <c r="M84" s="7" t="s">
        <v>13</v>
      </c>
    </row>
    <row r="85" customFormat="false" ht="36.75" hidden="false" customHeight="false" outlineLevel="0" collapsed="false">
      <c r="A85" s="7"/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7" t="s">
        <v>21</v>
      </c>
      <c r="J85" s="7"/>
      <c r="K85" s="7"/>
      <c r="L85" s="7"/>
      <c r="M85" s="7"/>
    </row>
    <row r="86" customFormat="false" ht="12" hidden="false" customHeight="false" outlineLevel="0" collapsed="false">
      <c r="A86" s="10" t="s">
        <v>61</v>
      </c>
      <c r="B86" s="11" t="n">
        <v>28403</v>
      </c>
      <c r="C86" s="11" t="n">
        <v>68</v>
      </c>
      <c r="D86" s="11" t="n">
        <v>2129.06454545455</v>
      </c>
      <c r="E86" s="11" t="n">
        <v>1442.12659090909</v>
      </c>
      <c r="F86" s="11" t="n">
        <v>954.5</v>
      </c>
      <c r="G86" s="11" t="n">
        <v>2030</v>
      </c>
      <c r="H86" s="11" t="n">
        <v>311</v>
      </c>
      <c r="I86" s="11" t="n">
        <v>2132.63</v>
      </c>
      <c r="J86" s="12" t="n">
        <v>0.119144356940126</v>
      </c>
      <c r="K86" s="11" t="n">
        <v>1287906</v>
      </c>
      <c r="L86" s="11" t="n">
        <v>38365212</v>
      </c>
      <c r="M86" s="11" t="n">
        <v>39653118</v>
      </c>
    </row>
    <row r="87" customFormat="false" ht="12" hidden="false" customHeight="false" outlineLevel="0" collapsed="false">
      <c r="A87" s="13" t="s">
        <v>62</v>
      </c>
      <c r="B87" s="14" t="n">
        <v>24599</v>
      </c>
      <c r="C87" s="14" t="n">
        <v>78</v>
      </c>
      <c r="D87" s="14" t="n">
        <v>2076.39090909091</v>
      </c>
      <c r="E87" s="14" t="n">
        <v>1401.62363636364</v>
      </c>
      <c r="F87" s="14" t="n">
        <v>778.5</v>
      </c>
      <c r="G87" s="14" t="n">
        <v>1790</v>
      </c>
      <c r="H87" s="14" t="n">
        <v>184</v>
      </c>
      <c r="I87" s="14" t="n">
        <v>1850.72</v>
      </c>
      <c r="J87" s="15" t="n">
        <v>0.0890069249074309</v>
      </c>
      <c r="K87" s="14" t="n">
        <v>962132</v>
      </c>
      <c r="L87" s="14" t="n">
        <v>24652493</v>
      </c>
      <c r="M87" s="14" t="n">
        <v>25614625</v>
      </c>
    </row>
    <row r="88" customFormat="false" ht="12" hidden="false" customHeight="false" outlineLevel="0" collapsed="false">
      <c r="A88" s="13" t="s">
        <v>63</v>
      </c>
      <c r="B88" s="14" t="n">
        <v>24293</v>
      </c>
      <c r="C88" s="14" t="n">
        <v>92</v>
      </c>
      <c r="D88" s="14" t="n">
        <v>1395.3725</v>
      </c>
      <c r="E88" s="14" t="n">
        <v>1066.67363636364</v>
      </c>
      <c r="F88" s="14" t="n">
        <v>408</v>
      </c>
      <c r="G88" s="14" t="n">
        <v>886</v>
      </c>
      <c r="H88" s="14" t="n">
        <v>83</v>
      </c>
      <c r="I88" s="14" t="n">
        <v>913.39</v>
      </c>
      <c r="J88" s="15" t="n">
        <v>0.0628006449633172</v>
      </c>
      <c r="K88" s="14" t="n">
        <v>678852</v>
      </c>
      <c r="L88" s="14" t="n">
        <v>15024380</v>
      </c>
      <c r="M88" s="14" t="n">
        <v>15703232</v>
      </c>
    </row>
    <row r="89" customFormat="false" ht="12" hidden="false" customHeight="false" outlineLevel="0" collapsed="false">
      <c r="A89" s="13" t="s">
        <v>64</v>
      </c>
      <c r="B89" s="14" t="n">
        <v>13502</v>
      </c>
      <c r="C89" s="14" t="n">
        <v>50</v>
      </c>
      <c r="D89" s="14" t="n">
        <v>640.391590909091</v>
      </c>
      <c r="E89" s="14" t="n">
        <v>484.172045454546</v>
      </c>
      <c r="F89" s="14" t="n">
        <v>207</v>
      </c>
      <c r="G89" s="14" t="n">
        <v>430</v>
      </c>
      <c r="H89" s="14" t="n">
        <v>50</v>
      </c>
      <c r="I89" s="14" t="n">
        <v>446.5</v>
      </c>
      <c r="J89" s="15" t="n">
        <v>0.0765878907393621</v>
      </c>
      <c r="K89" s="14" t="n">
        <v>827887</v>
      </c>
      <c r="L89" s="14" t="n">
        <v>11953251</v>
      </c>
      <c r="M89" s="14" t="n">
        <v>12781138</v>
      </c>
    </row>
    <row r="90" customFormat="false" ht="12" hidden="false" customHeight="false" outlineLevel="0" collapsed="false">
      <c r="A90" s="13" t="s">
        <v>65</v>
      </c>
      <c r="B90" s="14" t="n">
        <v>14917</v>
      </c>
      <c r="C90" s="14" t="n">
        <v>63</v>
      </c>
      <c r="D90" s="14" t="n">
        <v>611.120227272727</v>
      </c>
      <c r="E90" s="14" t="n">
        <v>370.942272727273</v>
      </c>
      <c r="F90" s="14" t="n">
        <v>151</v>
      </c>
      <c r="G90" s="14" t="n">
        <v>427</v>
      </c>
      <c r="H90" s="14" t="n">
        <v>2</v>
      </c>
      <c r="I90" s="14" t="n">
        <v>427.66</v>
      </c>
      <c r="J90" s="15" t="n">
        <v>0.0618169026371794</v>
      </c>
      <c r="K90" s="14" t="n">
        <v>668218</v>
      </c>
      <c r="L90" s="14" t="n">
        <v>11519454</v>
      </c>
      <c r="M90" s="14" t="n">
        <v>12187672</v>
      </c>
    </row>
    <row r="91" customFormat="false" ht="12" hidden="false" customHeight="false" outlineLevel="0" collapsed="false">
      <c r="A91" s="13" t="s">
        <v>66</v>
      </c>
      <c r="B91" s="14" t="n">
        <v>18532</v>
      </c>
      <c r="C91" s="14" t="n">
        <v>66</v>
      </c>
      <c r="D91" s="14" t="n">
        <v>998.484772727273</v>
      </c>
      <c r="E91" s="14" t="n">
        <v>663.723181818182</v>
      </c>
      <c r="F91" s="14" t="n">
        <v>230</v>
      </c>
      <c r="G91" s="14" t="n">
        <v>437</v>
      </c>
      <c r="H91" s="14" t="n">
        <v>49</v>
      </c>
      <c r="I91" s="14" t="n">
        <v>453.17</v>
      </c>
      <c r="J91" s="15" t="n">
        <v>0.0331858591792028</v>
      </c>
      <c r="K91" s="14" t="n">
        <v>358727</v>
      </c>
      <c r="L91" s="14" t="n">
        <v>12125842</v>
      </c>
      <c r="M91" s="14" t="n">
        <v>12484569</v>
      </c>
    </row>
    <row r="92" customFormat="false" ht="12" hidden="false" customHeight="false" outlineLevel="0" collapsed="false">
      <c r="A92" s="13" t="s">
        <v>67</v>
      </c>
      <c r="B92" s="14" t="n">
        <v>11204</v>
      </c>
      <c r="C92" s="14" t="n">
        <v>60</v>
      </c>
      <c r="D92" s="14" t="n">
        <v>934.659318181818</v>
      </c>
      <c r="E92" s="14" t="n">
        <v>569.430227272727</v>
      </c>
      <c r="F92" s="14" t="n">
        <v>184</v>
      </c>
      <c r="G92" s="14" t="n">
        <v>469</v>
      </c>
      <c r="H92" s="14" t="n">
        <v>29</v>
      </c>
      <c r="I92" s="14" t="n">
        <v>478.57</v>
      </c>
      <c r="J92" s="15" t="n">
        <v>0.0243160384755121</v>
      </c>
      <c r="K92" s="14" t="n">
        <v>262847</v>
      </c>
      <c r="L92" s="14" t="n">
        <v>9273317</v>
      </c>
      <c r="M92" s="14" t="n">
        <v>9536164</v>
      </c>
    </row>
    <row r="93" customFormat="false" ht="12" hidden="false" customHeight="false" outlineLevel="0" collapsed="false">
      <c r="A93" s="13" t="s">
        <v>68</v>
      </c>
      <c r="B93" s="14" t="n">
        <v>9889</v>
      </c>
      <c r="C93" s="14" t="n">
        <v>49</v>
      </c>
      <c r="D93" s="14" t="n">
        <v>550.667954545455</v>
      </c>
      <c r="E93" s="14" t="n">
        <v>346.824090909091</v>
      </c>
      <c r="F93" s="14" t="n">
        <v>66</v>
      </c>
      <c r="G93" s="14" t="n">
        <v>286</v>
      </c>
      <c r="H93" s="14" t="n">
        <v>35</v>
      </c>
      <c r="I93" s="14" t="n">
        <v>297.55</v>
      </c>
      <c r="J93" s="15" t="n">
        <v>0.0256079405957613</v>
      </c>
      <c r="K93" s="14" t="n">
        <v>276812</v>
      </c>
      <c r="L93" s="14" t="n">
        <v>9153031</v>
      </c>
      <c r="M93" s="14" t="n">
        <v>9429843</v>
      </c>
    </row>
    <row r="94" customFormat="false" ht="12" hidden="false" customHeight="false" outlineLevel="0" collapsed="false">
      <c r="A94" s="13" t="s">
        <v>69</v>
      </c>
      <c r="B94" s="14" t="n">
        <v>14362</v>
      </c>
      <c r="C94" s="14" t="n">
        <v>60</v>
      </c>
      <c r="D94" s="14" t="n">
        <v>873.374090909091</v>
      </c>
      <c r="E94" s="14" t="n">
        <v>488.888863636364</v>
      </c>
      <c r="F94" s="14" t="n">
        <v>116</v>
      </c>
      <c r="G94" s="14" t="n">
        <v>337</v>
      </c>
      <c r="H94" s="14" t="n">
        <v>45</v>
      </c>
      <c r="I94" s="14" t="n">
        <v>351.85</v>
      </c>
      <c r="J94" s="15" t="n">
        <v>0.0155454600215982</v>
      </c>
      <c r="K94" s="14" t="n">
        <v>168041</v>
      </c>
      <c r="L94" s="14" t="n">
        <v>3965129</v>
      </c>
      <c r="M94" s="14" t="n">
        <v>4133170</v>
      </c>
    </row>
    <row r="95" customFormat="false" ht="12" hidden="false" customHeight="false" outlineLevel="0" collapsed="false">
      <c r="A95" s="13" t="s">
        <v>70</v>
      </c>
      <c r="B95" s="14" t="n">
        <v>6206</v>
      </c>
      <c r="C95" s="14" t="n">
        <v>58</v>
      </c>
      <c r="D95" s="14" t="n">
        <v>390.69</v>
      </c>
      <c r="E95" s="14" t="n">
        <v>235.713636363636</v>
      </c>
      <c r="F95" s="14" t="n">
        <v>47</v>
      </c>
      <c r="G95" s="14" t="n">
        <v>146</v>
      </c>
      <c r="H95" s="14" t="n">
        <v>5</v>
      </c>
      <c r="I95" s="14" t="n">
        <v>147.65</v>
      </c>
      <c r="J95" s="15" t="n">
        <v>0.0147746348821813</v>
      </c>
      <c r="K95" s="14" t="n">
        <v>159708</v>
      </c>
      <c r="L95" s="14" t="n">
        <v>3796409</v>
      </c>
      <c r="M95" s="14" t="n">
        <v>3956117</v>
      </c>
    </row>
    <row r="96" customFormat="false" ht="12" hidden="false" customHeight="false" outlineLevel="0" collapsed="false">
      <c r="A96" s="13" t="s">
        <v>71</v>
      </c>
      <c r="B96" s="14" t="n">
        <v>6880</v>
      </c>
      <c r="C96" s="14" t="n">
        <v>41</v>
      </c>
      <c r="D96" s="14" t="n">
        <v>337.745909090909</v>
      </c>
      <c r="E96" s="14" t="n">
        <v>165.698409090909</v>
      </c>
      <c r="F96" s="14" t="n">
        <v>22</v>
      </c>
      <c r="G96" s="14" t="n">
        <v>101</v>
      </c>
      <c r="H96" s="14" t="n">
        <v>6</v>
      </c>
      <c r="I96" s="14" t="n">
        <v>102.98</v>
      </c>
      <c r="J96" s="15" t="n">
        <v>0.0142734092375885</v>
      </c>
      <c r="K96" s="14" t="n">
        <v>154290</v>
      </c>
      <c r="L96" s="14" t="n">
        <v>4232084</v>
      </c>
      <c r="M96" s="14" t="n">
        <v>4386374</v>
      </c>
    </row>
    <row r="97" customFormat="false" ht="12" hidden="false" customHeight="false" outlineLevel="0" collapsed="false">
      <c r="A97" s="13" t="s">
        <v>72</v>
      </c>
      <c r="B97" s="14" t="n">
        <v>11155</v>
      </c>
      <c r="C97" s="14" t="n">
        <v>44</v>
      </c>
      <c r="D97" s="14" t="n">
        <v>494.530227272727</v>
      </c>
      <c r="E97" s="14" t="n">
        <v>413.317045454545</v>
      </c>
      <c r="F97" s="14" t="n">
        <v>77</v>
      </c>
      <c r="G97" s="14" t="n">
        <v>156</v>
      </c>
      <c r="H97" s="14" t="n">
        <v>20</v>
      </c>
      <c r="I97" s="14" t="n">
        <v>162.6</v>
      </c>
      <c r="J97" s="15" t="n">
        <v>0.0527624368280378</v>
      </c>
      <c r="K97" s="14" t="n">
        <v>570342</v>
      </c>
      <c r="L97" s="14" t="n">
        <v>5407852</v>
      </c>
      <c r="M97" s="14" t="n">
        <v>5978194</v>
      </c>
    </row>
    <row r="98" customFormat="false" ht="12" hidden="false" customHeight="false" outlineLevel="0" collapsed="false">
      <c r="A98" s="13" t="s">
        <v>73</v>
      </c>
      <c r="B98" s="14" t="n">
        <v>8998</v>
      </c>
      <c r="C98" s="14" t="n">
        <v>50</v>
      </c>
      <c r="D98" s="14" t="n">
        <v>370.591136363636</v>
      </c>
      <c r="E98" s="14" t="n">
        <v>271.260227272727</v>
      </c>
      <c r="F98" s="14" t="n">
        <v>145</v>
      </c>
      <c r="G98" s="14" t="n">
        <v>390</v>
      </c>
      <c r="H98" s="14" t="n">
        <v>50</v>
      </c>
      <c r="I98" s="14" t="n">
        <v>406.5</v>
      </c>
      <c r="J98" s="15" t="n">
        <v>0.140679798877665</v>
      </c>
      <c r="K98" s="14" t="n">
        <v>1520696</v>
      </c>
      <c r="L98" s="14" t="n">
        <v>8559917</v>
      </c>
      <c r="M98" s="14" t="n">
        <v>10080613</v>
      </c>
    </row>
    <row r="99" customFormat="false" ht="12" hidden="false" customHeight="false" outlineLevel="0" collapsed="false">
      <c r="A99" s="13" t="s">
        <v>74</v>
      </c>
      <c r="B99" s="14" t="n">
        <v>2737</v>
      </c>
      <c r="C99" s="14" t="n">
        <v>27</v>
      </c>
      <c r="D99" s="14" t="n">
        <v>262.665681818182</v>
      </c>
      <c r="E99" s="14" t="n">
        <v>114.018409090909</v>
      </c>
      <c r="F99" s="14" t="n">
        <v>18</v>
      </c>
      <c r="G99" s="14" t="n">
        <v>73</v>
      </c>
      <c r="H99" s="14" t="n">
        <v>15</v>
      </c>
      <c r="I99" s="14" t="n">
        <v>77.95</v>
      </c>
      <c r="J99" s="15" t="n">
        <v>0.00583094595209577</v>
      </c>
      <c r="K99" s="14" t="n">
        <v>63030</v>
      </c>
      <c r="L99" s="14" t="n">
        <v>1968547</v>
      </c>
      <c r="M99" s="14" t="n">
        <v>2031577</v>
      </c>
    </row>
    <row r="100" customFormat="false" ht="12" hidden="false" customHeight="false" outlineLevel="0" collapsed="false">
      <c r="A100" s="13" t="s">
        <v>75</v>
      </c>
      <c r="B100" s="14" t="n">
        <v>8848</v>
      </c>
      <c r="C100" s="14" t="n">
        <v>32</v>
      </c>
      <c r="D100" s="14" t="n">
        <v>426.389772727273</v>
      </c>
      <c r="E100" s="14" t="n">
        <v>394.798863636364</v>
      </c>
      <c r="F100" s="14" t="n">
        <v>126</v>
      </c>
      <c r="G100" s="14" t="n">
        <v>262</v>
      </c>
      <c r="H100" s="14" t="n">
        <v>48</v>
      </c>
      <c r="I100" s="14" t="n">
        <v>277.84</v>
      </c>
      <c r="J100" s="15" t="n">
        <v>0.0970166956016838</v>
      </c>
      <c r="K100" s="14" t="n">
        <v>1048714</v>
      </c>
      <c r="L100" s="14" t="n">
        <v>13744672</v>
      </c>
      <c r="M100" s="14" t="n">
        <v>14793386</v>
      </c>
    </row>
    <row r="101" customFormat="false" ht="12" hidden="false" customHeight="false" outlineLevel="0" collapsed="false">
      <c r="A101" s="13" t="s">
        <v>76</v>
      </c>
      <c r="B101" s="14" t="n">
        <v>3958</v>
      </c>
      <c r="C101" s="14" t="n">
        <v>30</v>
      </c>
      <c r="D101" s="14" t="n">
        <v>247.090909090909</v>
      </c>
      <c r="E101" s="14" t="n">
        <v>78.6590909090909</v>
      </c>
      <c r="F101" s="14" t="n">
        <v>3</v>
      </c>
      <c r="G101" s="14" t="n">
        <v>25</v>
      </c>
      <c r="H101" s="14" t="n">
        <v>1</v>
      </c>
      <c r="I101" s="14" t="n">
        <v>25.33</v>
      </c>
      <c r="J101" s="15" t="n">
        <v>0.00380582071485409</v>
      </c>
      <c r="K101" s="14" t="n">
        <v>41141</v>
      </c>
      <c r="L101" s="14" t="n">
        <v>1665627</v>
      </c>
      <c r="M101" s="14" t="n">
        <v>1706768</v>
      </c>
    </row>
    <row r="102" customFormat="false" ht="12" hidden="false" customHeight="false" outlineLevel="0" collapsed="false">
      <c r="A102" s="13" t="s">
        <v>77</v>
      </c>
      <c r="B102" s="14" t="n">
        <v>8611</v>
      </c>
      <c r="C102" s="14" t="n">
        <v>76</v>
      </c>
      <c r="D102" s="14" t="n">
        <v>358.795454545455</v>
      </c>
      <c r="E102" s="14" t="n">
        <v>294.568181818182</v>
      </c>
      <c r="F102" s="14" t="n">
        <v>32</v>
      </c>
      <c r="G102" s="14" t="n">
        <v>198</v>
      </c>
      <c r="H102" s="14" t="n">
        <v>47</v>
      </c>
      <c r="I102" s="14" t="n">
        <v>213.51</v>
      </c>
      <c r="J102" s="15" t="n">
        <v>0.0631853271827479</v>
      </c>
      <c r="K102" s="14" t="n">
        <v>683010</v>
      </c>
      <c r="L102" s="14" t="n">
        <v>8865018</v>
      </c>
      <c r="M102" s="14" t="n">
        <v>9548028</v>
      </c>
    </row>
    <row r="103" customFormat="false" ht="12" hidden="false" customHeight="false" outlineLevel="0" collapsed="false">
      <c r="A103" s="13" t="s">
        <v>78</v>
      </c>
      <c r="B103" s="14" t="n">
        <v>4097</v>
      </c>
      <c r="C103" s="14" t="n">
        <v>37</v>
      </c>
      <c r="D103" s="14" t="n">
        <v>364.879318181818</v>
      </c>
      <c r="E103" s="14" t="n">
        <v>188.754772727273</v>
      </c>
      <c r="F103" s="14" t="n">
        <v>20</v>
      </c>
      <c r="G103" s="14" t="n">
        <v>52</v>
      </c>
      <c r="H103" s="14" t="n">
        <v>26</v>
      </c>
      <c r="I103" s="14" t="n">
        <v>60.58</v>
      </c>
      <c r="J103" s="15" t="n">
        <v>0.0042565916843658</v>
      </c>
      <c r="K103" s="14" t="n">
        <v>46012</v>
      </c>
      <c r="L103" s="14" t="n">
        <v>2468772</v>
      </c>
      <c r="M103" s="14" t="n">
        <v>2514784</v>
      </c>
    </row>
    <row r="104" customFormat="false" ht="12" hidden="false" customHeight="false" outlineLevel="0" collapsed="false">
      <c r="A104" s="13" t="s">
        <v>79</v>
      </c>
      <c r="B104" s="14" t="n">
        <v>4525</v>
      </c>
      <c r="C104" s="14" t="n">
        <v>25</v>
      </c>
      <c r="D104" s="14" t="n">
        <v>318.5775</v>
      </c>
      <c r="E104" s="14" t="n">
        <v>194.603409090909</v>
      </c>
      <c r="F104" s="14" t="n">
        <v>7</v>
      </c>
      <c r="G104" s="14" t="n">
        <v>39</v>
      </c>
      <c r="H104" s="14" t="n">
        <v>6</v>
      </c>
      <c r="I104" s="14" t="n">
        <v>40.98</v>
      </c>
      <c r="J104" s="15" t="n">
        <v>0.00691857749415892</v>
      </c>
      <c r="K104" s="14" t="n">
        <v>74787</v>
      </c>
      <c r="L104" s="14" t="n">
        <v>4330659</v>
      </c>
      <c r="M104" s="14" t="n">
        <v>4405446</v>
      </c>
    </row>
    <row r="105" customFormat="false" ht="12" hidden="false" customHeight="false" outlineLevel="0" collapsed="false">
      <c r="A105" s="13" t="s">
        <v>80</v>
      </c>
      <c r="B105" s="14" t="n">
        <v>6688</v>
      </c>
      <c r="C105" s="14" t="n">
        <v>45</v>
      </c>
      <c r="D105" s="14" t="n">
        <v>384.155</v>
      </c>
      <c r="E105" s="14" t="n">
        <v>287.383409090909</v>
      </c>
      <c r="F105" s="14" t="n">
        <v>15</v>
      </c>
      <c r="G105" s="14" t="n">
        <v>50</v>
      </c>
      <c r="H105" s="14" t="n">
        <v>17</v>
      </c>
      <c r="I105" s="14" t="n">
        <v>55.61</v>
      </c>
      <c r="J105" s="15" t="n">
        <v>0.0213037882124265</v>
      </c>
      <c r="K105" s="14" t="n">
        <v>230286</v>
      </c>
      <c r="L105" s="14" t="n">
        <v>2600267</v>
      </c>
      <c r="M105" s="14" t="n">
        <v>2830553</v>
      </c>
    </row>
    <row r="106" customFormat="false" ht="12" hidden="false" customHeight="false" outlineLevel="0" collapsed="false">
      <c r="A106" s="13" t="s">
        <v>81</v>
      </c>
      <c r="B106" s="14" t="n">
        <v>6649</v>
      </c>
      <c r="C106" s="14" t="n">
        <v>36</v>
      </c>
      <c r="D106" s="14" t="n">
        <v>295.811363636364</v>
      </c>
      <c r="E106" s="14" t="n">
        <v>173.150681818182</v>
      </c>
      <c r="F106" s="14" t="n">
        <v>3</v>
      </c>
      <c r="G106" s="14" t="n">
        <v>15</v>
      </c>
      <c r="H106" s="14" t="n">
        <v>0</v>
      </c>
      <c r="I106" s="14" t="n">
        <v>15</v>
      </c>
      <c r="J106" s="15" t="n">
        <v>0.0173418248894451</v>
      </c>
      <c r="K106" s="14" t="n">
        <v>187459</v>
      </c>
      <c r="L106" s="14" t="n">
        <v>3912040</v>
      </c>
      <c r="M106" s="14" t="n">
        <v>4099499</v>
      </c>
    </row>
    <row r="107" customFormat="false" ht="12" hidden="false" customHeight="false" outlineLevel="0" collapsed="false">
      <c r="A107" s="13" t="s">
        <v>82</v>
      </c>
      <c r="B107" s="14" t="n">
        <v>3171</v>
      </c>
      <c r="C107" s="14" t="n">
        <v>28</v>
      </c>
      <c r="D107" s="14" t="n">
        <v>363.6175</v>
      </c>
      <c r="E107" s="14" t="n">
        <v>206.119318181818</v>
      </c>
      <c r="F107" s="14" t="n">
        <v>32</v>
      </c>
      <c r="G107" s="14" t="n">
        <v>61</v>
      </c>
      <c r="H107" s="14" t="n">
        <v>17</v>
      </c>
      <c r="I107" s="14" t="n">
        <v>66.61</v>
      </c>
      <c r="J107" s="15" t="n">
        <v>0.00624285914112895</v>
      </c>
      <c r="K107" s="14" t="n">
        <v>67483</v>
      </c>
      <c r="L107" s="14" t="n">
        <v>2643997</v>
      </c>
      <c r="M107" s="14" t="n">
        <v>2711480</v>
      </c>
    </row>
    <row r="108" customFormat="false" ht="12" hidden="false" customHeight="false" outlineLevel="0" collapsed="false">
      <c r="A108" s="13" t="s">
        <v>83</v>
      </c>
      <c r="B108" s="14" t="n">
        <v>6622</v>
      </c>
      <c r="C108" s="14" t="n">
        <v>26</v>
      </c>
      <c r="D108" s="14" t="n">
        <v>378.357954545455</v>
      </c>
      <c r="E108" s="14" t="n">
        <v>258.4925</v>
      </c>
      <c r="F108" s="14" t="n">
        <v>19</v>
      </c>
      <c r="G108" s="14" t="n">
        <v>47</v>
      </c>
      <c r="H108" s="14" t="n">
        <v>11</v>
      </c>
      <c r="I108" s="14" t="n">
        <v>50.63</v>
      </c>
      <c r="J108" s="15" t="n">
        <v>0.0150092060276556</v>
      </c>
      <c r="K108" s="14" t="n">
        <v>162244</v>
      </c>
      <c r="L108" s="14" t="n">
        <v>2153494</v>
      </c>
      <c r="M108" s="14" t="n">
        <v>2315738</v>
      </c>
    </row>
    <row r="109" customFormat="false" ht="12" hidden="false" customHeight="false" outlineLevel="0" collapsed="false">
      <c r="A109" s="13" t="s">
        <v>84</v>
      </c>
      <c r="B109" s="14" t="n">
        <v>8100</v>
      </c>
      <c r="C109" s="14" t="n">
        <v>52</v>
      </c>
      <c r="D109" s="14" t="n">
        <v>427.685</v>
      </c>
      <c r="E109" s="14" t="n">
        <v>276.100681818182</v>
      </c>
      <c r="F109" s="14" t="n">
        <v>43</v>
      </c>
      <c r="G109" s="14" t="n">
        <v>107</v>
      </c>
      <c r="H109" s="14" t="n">
        <v>9</v>
      </c>
      <c r="I109" s="14" t="n">
        <v>109.97</v>
      </c>
      <c r="J109" s="15" t="n">
        <v>0.0167276249288388</v>
      </c>
      <c r="K109" s="14" t="n">
        <v>180819</v>
      </c>
      <c r="L109" s="14" t="n">
        <v>1567204</v>
      </c>
      <c r="M109" s="14" t="n">
        <v>1748023</v>
      </c>
    </row>
    <row r="110" customFormat="false" ht="12.75" hidden="false" customHeight="false" outlineLevel="0" collapsed="false">
      <c r="A110" s="16" t="s">
        <v>85</v>
      </c>
      <c r="B110" s="17" t="n">
        <v>8323</v>
      </c>
      <c r="C110" s="17" t="n">
        <v>32</v>
      </c>
      <c r="D110" s="17" t="n">
        <v>437.795681818182</v>
      </c>
      <c r="E110" s="17" t="n">
        <v>256.476590909091</v>
      </c>
      <c r="F110" s="17" t="n">
        <v>24</v>
      </c>
      <c r="G110" s="17" t="n">
        <v>73</v>
      </c>
      <c r="H110" s="17" t="n">
        <v>10</v>
      </c>
      <c r="I110" s="17" t="n">
        <v>76.3</v>
      </c>
      <c r="J110" s="18" t="n">
        <v>0.0118584398856352</v>
      </c>
      <c r="K110" s="17" t="n">
        <v>128185</v>
      </c>
      <c r="L110" s="17" t="n">
        <v>1434267</v>
      </c>
      <c r="M110" s="17" t="n">
        <v>1562452</v>
      </c>
    </row>
    <row r="111" customFormat="false" ht="12.75" hidden="false" customHeight="false" outlineLevel="0" collapsed="false">
      <c r="A111" s="19" t="s">
        <v>49</v>
      </c>
      <c r="B111" s="20" t="n">
        <v>265269</v>
      </c>
      <c r="C111" s="20" t="n">
        <v>1225</v>
      </c>
      <c r="D111" s="20" t="n">
        <v>16068.9043181818</v>
      </c>
      <c r="E111" s="20" t="n">
        <v>10643.5197727273</v>
      </c>
      <c r="F111" s="20" t="n">
        <v>3728</v>
      </c>
      <c r="G111" s="20" t="n">
        <v>8887</v>
      </c>
      <c r="H111" s="20" t="n">
        <v>1076</v>
      </c>
      <c r="I111" s="20" t="n">
        <v>9242.08</v>
      </c>
      <c r="J111" s="21" t="n">
        <v>1</v>
      </c>
      <c r="K111" s="20" t="n">
        <v>10809628</v>
      </c>
      <c r="L111" s="20" t="n">
        <v>205382935</v>
      </c>
      <c r="M111" s="20" t="n">
        <v>216192563</v>
      </c>
    </row>
    <row r="112" s="28" customFormat="true" ht="11.25" hidden="false" customHeight="false" outlineLevel="0" collapsed="false">
      <c r="A112" s="23" t="s">
        <v>50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</row>
    <row r="113" s="28" customFormat="true" ht="11.25" hidden="false" customHeight="false" outlineLevel="0" collapsed="false">
      <c r="A113" s="23" t="s">
        <v>51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5"/>
      <c r="L113" s="25"/>
      <c r="M113" s="25"/>
    </row>
    <row r="114" customFormat="false" ht="12" hidden="false" customHeight="false" outlineLevel="0" collapsed="false">
      <c r="A114" s="27"/>
      <c r="B114" s="22" t="n">
        <f aca="false">SUM(B86:B110)-B111</f>
        <v>0</v>
      </c>
      <c r="C114" s="22" t="n">
        <f aca="false">SUM(C86:C110)-C111</f>
        <v>0</v>
      </c>
      <c r="D114" s="22" t="n">
        <f aca="false">SUM(D86:D110)-D111</f>
        <v>0</v>
      </c>
      <c r="E114" s="22" t="n">
        <f aca="false">SUM(E86:E110)-E111</f>
        <v>0</v>
      </c>
      <c r="F114" s="22" t="n">
        <f aca="false">SUM(F86:F110)-F111</f>
        <v>0</v>
      </c>
      <c r="G114" s="22" t="n">
        <f aca="false">SUM(G86:G110)-G111</f>
        <v>0</v>
      </c>
      <c r="H114" s="22" t="n">
        <f aca="false">SUM(H86:H110)-H111</f>
        <v>0</v>
      </c>
      <c r="I114" s="22" t="n">
        <f aca="false">SUM(I86:I110)-I111</f>
        <v>0</v>
      </c>
      <c r="J114" s="22" t="n">
        <f aca="false">SUM(J86:J110)-J111</f>
        <v>0</v>
      </c>
      <c r="K114" s="22" t="n">
        <f aca="false">SUM(K86:K110)-K111</f>
        <v>0</v>
      </c>
      <c r="L114" s="22" t="n">
        <f aca="false">SUM(L86:L110)-L111</f>
        <v>0</v>
      </c>
      <c r="M114" s="22" t="n">
        <f aca="false">SUM(M86:M110)-M111</f>
        <v>0</v>
      </c>
    </row>
    <row r="115" customFormat="false" ht="12.75" hidden="false" customHeight="false" outlineLevel="0" collapsed="false">
      <c r="A115" s="6" t="s">
        <v>95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customFormat="false" ht="9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customFormat="false" ht="12.75" hidden="false" customHeight="true" outlineLevel="0" collapsed="false">
      <c r="A118" s="7" t="s">
        <v>8</v>
      </c>
      <c r="B118" s="8" t="s">
        <v>9</v>
      </c>
      <c r="C118" s="8"/>
      <c r="D118" s="8"/>
      <c r="E118" s="8"/>
      <c r="F118" s="8"/>
      <c r="G118" s="8"/>
      <c r="H118" s="8"/>
      <c r="I118" s="8"/>
      <c r="J118" s="7" t="s">
        <v>10</v>
      </c>
      <c r="K118" s="7" t="s">
        <v>11</v>
      </c>
      <c r="L118" s="7" t="s">
        <v>12</v>
      </c>
      <c r="M118" s="7" t="s">
        <v>13</v>
      </c>
    </row>
    <row r="119" customFormat="false" ht="36.75" hidden="false" customHeight="false" outlineLevel="0" collapsed="false">
      <c r="A119" s="7"/>
      <c r="B119" s="9" t="s">
        <v>97</v>
      </c>
      <c r="C119" s="9" t="s">
        <v>98</v>
      </c>
      <c r="D119" s="9" t="s">
        <v>99</v>
      </c>
      <c r="E119" s="9" t="s">
        <v>100</v>
      </c>
      <c r="F119" s="9" t="s">
        <v>101</v>
      </c>
      <c r="G119" s="9" t="s">
        <v>102</v>
      </c>
      <c r="H119" s="9" t="s">
        <v>103</v>
      </c>
      <c r="I119" s="7" t="s">
        <v>21</v>
      </c>
      <c r="J119" s="7"/>
      <c r="K119" s="7"/>
      <c r="L119" s="7"/>
      <c r="M119" s="7"/>
    </row>
    <row r="120" customFormat="false" ht="12" hidden="false" customHeight="false" outlineLevel="0" collapsed="false">
      <c r="A120" s="10" t="s">
        <v>61</v>
      </c>
      <c r="B120" s="11" t="n">
        <v>27618</v>
      </c>
      <c r="C120" s="11" t="n">
        <v>69</v>
      </c>
      <c r="D120" s="11" t="n">
        <v>2057.64318181818</v>
      </c>
      <c r="E120" s="11" t="n">
        <v>1376.31045454545</v>
      </c>
      <c r="F120" s="11" t="n">
        <v>937</v>
      </c>
      <c r="G120" s="11" t="n">
        <v>1878</v>
      </c>
      <c r="H120" s="11" t="n">
        <v>226</v>
      </c>
      <c r="I120" s="11" t="n">
        <v>1952.58</v>
      </c>
      <c r="J120" s="12" t="n">
        <v>0.129260026110301</v>
      </c>
      <c r="K120" s="11" t="n">
        <v>1346101</v>
      </c>
      <c r="L120" s="11" t="n">
        <v>37559904</v>
      </c>
      <c r="M120" s="11" t="n">
        <f aca="false">+K120+L120</f>
        <v>38906005</v>
      </c>
    </row>
    <row r="121" customFormat="false" ht="12" hidden="false" customHeight="false" outlineLevel="0" collapsed="false">
      <c r="A121" s="13" t="s">
        <v>62</v>
      </c>
      <c r="B121" s="14" t="n">
        <v>23273</v>
      </c>
      <c r="C121" s="14" t="n">
        <v>48</v>
      </c>
      <c r="D121" s="14" t="n">
        <v>2011.50272727273</v>
      </c>
      <c r="E121" s="14" t="n">
        <v>1364.53386363636</v>
      </c>
      <c r="F121" s="14" t="n">
        <v>734</v>
      </c>
      <c r="G121" s="14" t="n">
        <v>1693</v>
      </c>
      <c r="H121" s="14" t="n">
        <v>154</v>
      </c>
      <c r="I121" s="14" t="n">
        <v>1743.82</v>
      </c>
      <c r="J121" s="15" t="n">
        <v>0.100445497003693</v>
      </c>
      <c r="K121" s="14" t="n">
        <v>1046029</v>
      </c>
      <c r="L121" s="14" t="n">
        <v>23953964</v>
      </c>
      <c r="M121" s="14" t="n">
        <f aca="false">+K121+L121</f>
        <v>24999993</v>
      </c>
    </row>
    <row r="122" customFormat="false" ht="12" hidden="false" customHeight="false" outlineLevel="0" collapsed="false">
      <c r="A122" s="13" t="s">
        <v>63</v>
      </c>
      <c r="B122" s="14" t="n">
        <v>24450</v>
      </c>
      <c r="C122" s="14" t="n">
        <v>92</v>
      </c>
      <c r="D122" s="14" t="n">
        <v>1373.07886363636</v>
      </c>
      <c r="E122" s="14" t="n">
        <v>1028.72090909091</v>
      </c>
      <c r="F122" s="14" t="n">
        <v>408</v>
      </c>
      <c r="G122" s="14" t="n">
        <v>829</v>
      </c>
      <c r="H122" s="14" t="n">
        <v>50</v>
      </c>
      <c r="I122" s="14" t="n">
        <v>845.5</v>
      </c>
      <c r="J122" s="15" t="n">
        <v>0.0673128276710693</v>
      </c>
      <c r="K122" s="14" t="n">
        <v>700989</v>
      </c>
      <c r="L122" s="14" t="n">
        <v>14535174</v>
      </c>
      <c r="M122" s="14" t="n">
        <f aca="false">+K122+L122</f>
        <v>15236163</v>
      </c>
    </row>
    <row r="123" customFormat="false" ht="12" hidden="false" customHeight="false" outlineLevel="0" collapsed="false">
      <c r="A123" s="13" t="s">
        <v>64</v>
      </c>
      <c r="B123" s="14" t="n">
        <v>13417</v>
      </c>
      <c r="C123" s="14" t="n">
        <v>51</v>
      </c>
      <c r="D123" s="14" t="n">
        <v>603.412272727273</v>
      </c>
      <c r="E123" s="14" t="n">
        <v>458.718181818182</v>
      </c>
      <c r="F123" s="14" t="n">
        <v>184</v>
      </c>
      <c r="G123" s="14" t="n">
        <v>342</v>
      </c>
      <c r="H123" s="14" t="n">
        <v>49</v>
      </c>
      <c r="I123" s="14" t="n">
        <v>358.17</v>
      </c>
      <c r="J123" s="15" t="n">
        <v>0.0761166856006748</v>
      </c>
      <c r="K123" s="14" t="n">
        <v>792672</v>
      </c>
      <c r="L123" s="14" t="n">
        <v>11329071</v>
      </c>
      <c r="M123" s="14" t="n">
        <f aca="false">+K123+L123</f>
        <v>12121743</v>
      </c>
    </row>
    <row r="124" customFormat="false" ht="12" hidden="false" customHeight="false" outlineLevel="0" collapsed="false">
      <c r="A124" s="13" t="s">
        <v>65</v>
      </c>
      <c r="B124" s="14" t="n">
        <v>15303</v>
      </c>
      <c r="C124" s="14" t="n">
        <v>65</v>
      </c>
      <c r="D124" s="14" t="n">
        <v>635.724090909091</v>
      </c>
      <c r="E124" s="14" t="n">
        <v>359.082272727273</v>
      </c>
      <c r="F124" s="14" t="n">
        <v>143</v>
      </c>
      <c r="G124" s="14" t="n">
        <v>336</v>
      </c>
      <c r="H124" s="14" t="n">
        <v>4</v>
      </c>
      <c r="I124" s="14" t="n">
        <v>337.32</v>
      </c>
      <c r="J124" s="15" t="n">
        <v>0.0474529579601782</v>
      </c>
      <c r="K124" s="14" t="n">
        <v>494170</v>
      </c>
      <c r="L124" s="14" t="n">
        <v>11187661</v>
      </c>
      <c r="M124" s="14" t="n">
        <f aca="false">+K124+L124</f>
        <v>11681831</v>
      </c>
    </row>
    <row r="125" customFormat="false" ht="12" hidden="false" customHeight="false" outlineLevel="0" collapsed="false">
      <c r="A125" s="13" t="s">
        <v>66</v>
      </c>
      <c r="B125" s="14" t="n">
        <v>18215</v>
      </c>
      <c r="C125" s="14" t="n">
        <v>65</v>
      </c>
      <c r="D125" s="14" t="n">
        <v>980.007045454545</v>
      </c>
      <c r="E125" s="14" t="n">
        <v>625.271363636364</v>
      </c>
      <c r="F125" s="14" t="n">
        <v>206</v>
      </c>
      <c r="G125" s="14" t="n">
        <v>386</v>
      </c>
      <c r="H125" s="14" t="n">
        <v>41</v>
      </c>
      <c r="I125" s="14" t="n">
        <v>399.53</v>
      </c>
      <c r="J125" s="15" t="n">
        <v>0.0303396302474881</v>
      </c>
      <c r="K125" s="14" t="n">
        <v>315954</v>
      </c>
      <c r="L125" s="14" t="n">
        <v>11980813</v>
      </c>
      <c r="M125" s="14" t="n">
        <f aca="false">+K125+L125</f>
        <v>12296767</v>
      </c>
    </row>
    <row r="126" customFormat="false" ht="12" hidden="false" customHeight="false" outlineLevel="0" collapsed="false">
      <c r="A126" s="13" t="s">
        <v>67</v>
      </c>
      <c r="B126" s="14" t="n">
        <v>12165</v>
      </c>
      <c r="C126" s="14" t="n">
        <v>59</v>
      </c>
      <c r="D126" s="14" t="n">
        <v>896.880681818182</v>
      </c>
      <c r="E126" s="14" t="n">
        <v>522.280454545455</v>
      </c>
      <c r="F126" s="14" t="n">
        <v>184</v>
      </c>
      <c r="G126" s="14" t="n">
        <v>392</v>
      </c>
      <c r="H126" s="14" t="n">
        <v>40</v>
      </c>
      <c r="I126" s="14" t="n">
        <v>405.2</v>
      </c>
      <c r="J126" s="15" t="n">
        <v>0.0251454481165735</v>
      </c>
      <c r="K126" s="14" t="n">
        <v>261862</v>
      </c>
      <c r="L126" s="14" t="n">
        <v>9142171</v>
      </c>
      <c r="M126" s="14" t="n">
        <f aca="false">+K126+L126</f>
        <v>9404033</v>
      </c>
    </row>
    <row r="127" customFormat="false" ht="12" hidden="false" customHeight="false" outlineLevel="0" collapsed="false">
      <c r="A127" s="13" t="s">
        <v>68</v>
      </c>
      <c r="B127" s="14" t="n">
        <v>9557</v>
      </c>
      <c r="C127" s="14" t="n">
        <v>51</v>
      </c>
      <c r="D127" s="14" t="n">
        <v>558.524318181818</v>
      </c>
      <c r="E127" s="14" t="n">
        <v>340.024545454545</v>
      </c>
      <c r="F127" s="14" t="n">
        <v>58</v>
      </c>
      <c r="G127" s="14" t="n">
        <v>268</v>
      </c>
      <c r="H127" s="14" t="n">
        <v>28</v>
      </c>
      <c r="I127" s="14" t="n">
        <v>277.24</v>
      </c>
      <c r="J127" s="15" t="n">
        <v>0.0234788938795747</v>
      </c>
      <c r="K127" s="14" t="n">
        <v>244507</v>
      </c>
      <c r="L127" s="14" t="n">
        <v>9037545</v>
      </c>
      <c r="M127" s="14" t="n">
        <f aca="false">+K127+L127</f>
        <v>9282052</v>
      </c>
    </row>
    <row r="128" customFormat="false" ht="12" hidden="false" customHeight="false" outlineLevel="0" collapsed="false">
      <c r="A128" s="13" t="s">
        <v>69</v>
      </c>
      <c r="B128" s="14" t="n">
        <v>15060</v>
      </c>
      <c r="C128" s="14" t="n">
        <v>61</v>
      </c>
      <c r="D128" s="14" t="n">
        <v>871.540681818182</v>
      </c>
      <c r="E128" s="14" t="n">
        <v>484.164545454545</v>
      </c>
      <c r="F128" s="14" t="n">
        <v>114</v>
      </c>
      <c r="G128" s="14" t="n">
        <v>293</v>
      </c>
      <c r="H128" s="14" t="n">
        <v>32</v>
      </c>
      <c r="I128" s="14" t="n">
        <v>303.56</v>
      </c>
      <c r="J128" s="15" t="n">
        <v>0.0157503946900848</v>
      </c>
      <c r="K128" s="14" t="n">
        <v>164023</v>
      </c>
      <c r="L128" s="14" t="n">
        <v>3856998</v>
      </c>
      <c r="M128" s="14" t="n">
        <f aca="false">+K128+L128</f>
        <v>4021021</v>
      </c>
    </row>
    <row r="129" customFormat="false" ht="12" hidden="false" customHeight="false" outlineLevel="0" collapsed="false">
      <c r="A129" s="13" t="s">
        <v>70</v>
      </c>
      <c r="B129" s="14" t="n">
        <v>5955</v>
      </c>
      <c r="C129" s="14" t="n">
        <v>53</v>
      </c>
      <c r="D129" s="14" t="n">
        <v>382.730909090909</v>
      </c>
      <c r="E129" s="14" t="n">
        <v>229.057272727273</v>
      </c>
      <c r="F129" s="14" t="n">
        <v>42</v>
      </c>
      <c r="G129" s="14" t="n">
        <v>116</v>
      </c>
      <c r="H129" s="14" t="n">
        <v>5</v>
      </c>
      <c r="I129" s="14" t="n">
        <v>117.65</v>
      </c>
      <c r="J129" s="15" t="n">
        <v>0.0133672170127874</v>
      </c>
      <c r="K129" s="14" t="n">
        <v>139205</v>
      </c>
      <c r="L129" s="14" t="n">
        <v>3710718</v>
      </c>
      <c r="M129" s="14" t="n">
        <f aca="false">+K129+L129</f>
        <v>3849923</v>
      </c>
    </row>
    <row r="130" customFormat="false" ht="12" hidden="false" customHeight="false" outlineLevel="0" collapsed="false">
      <c r="A130" s="13" t="s">
        <v>71</v>
      </c>
      <c r="B130" s="14" t="n">
        <v>7054</v>
      </c>
      <c r="C130" s="14" t="n">
        <v>40</v>
      </c>
      <c r="D130" s="14" t="n">
        <v>325.824090909091</v>
      </c>
      <c r="E130" s="14" t="n">
        <v>165.454545454545</v>
      </c>
      <c r="F130" s="14" t="n">
        <v>27</v>
      </c>
      <c r="G130" s="14" t="n">
        <v>96</v>
      </c>
      <c r="H130" s="14" t="n">
        <v>19</v>
      </c>
      <c r="I130" s="14" t="n">
        <v>102.27</v>
      </c>
      <c r="J130" s="15" t="n">
        <v>0.0180562227087746</v>
      </c>
      <c r="K130" s="14" t="n">
        <v>188036</v>
      </c>
      <c r="L130" s="14" t="n">
        <v>4103703</v>
      </c>
      <c r="M130" s="14" t="n">
        <f aca="false">+K130+L130</f>
        <v>4291739</v>
      </c>
    </row>
    <row r="131" customFormat="false" ht="12" hidden="false" customHeight="false" outlineLevel="0" collapsed="false">
      <c r="A131" s="13" t="s">
        <v>72</v>
      </c>
      <c r="B131" s="14" t="n">
        <v>11114</v>
      </c>
      <c r="C131" s="14" t="n">
        <v>46</v>
      </c>
      <c r="D131" s="14" t="n">
        <v>474.556136363636</v>
      </c>
      <c r="E131" s="14" t="n">
        <v>383.178636363636</v>
      </c>
      <c r="F131" s="14" t="n">
        <v>57</v>
      </c>
      <c r="G131" s="14" t="n">
        <v>130</v>
      </c>
      <c r="H131" s="14" t="n">
        <v>18</v>
      </c>
      <c r="I131" s="14" t="n">
        <v>135.94</v>
      </c>
      <c r="J131" s="15" t="n">
        <v>0.0489183196733154</v>
      </c>
      <c r="K131" s="14" t="n">
        <v>509430</v>
      </c>
      <c r="L131" s="14" t="n">
        <v>4974651</v>
      </c>
      <c r="M131" s="14" t="n">
        <f aca="false">+K131+L131</f>
        <v>5484081</v>
      </c>
    </row>
    <row r="132" customFormat="false" ht="12" hidden="false" customHeight="false" outlineLevel="0" collapsed="false">
      <c r="A132" s="13" t="s">
        <v>73</v>
      </c>
      <c r="B132" s="14" t="n">
        <v>8867</v>
      </c>
      <c r="C132" s="14" t="n">
        <v>50</v>
      </c>
      <c r="D132" s="14" t="n">
        <v>345.488181818182</v>
      </c>
      <c r="E132" s="14" t="n">
        <v>244.833636363636</v>
      </c>
      <c r="F132" s="14" t="n">
        <v>113</v>
      </c>
      <c r="G132" s="14" t="n">
        <v>322</v>
      </c>
      <c r="H132" s="14" t="n">
        <v>47</v>
      </c>
      <c r="I132" s="14" t="n">
        <v>337.51</v>
      </c>
      <c r="J132" s="15" t="n">
        <v>0.129167913305213</v>
      </c>
      <c r="K132" s="14" t="n">
        <v>1345142</v>
      </c>
      <c r="L132" s="14" t="n">
        <v>7335435</v>
      </c>
      <c r="M132" s="14" t="n">
        <f aca="false">+K132+L132</f>
        <v>8680577</v>
      </c>
    </row>
    <row r="133" customFormat="false" ht="12" hidden="false" customHeight="false" outlineLevel="0" collapsed="false">
      <c r="A133" s="13" t="s">
        <v>74</v>
      </c>
      <c r="B133" s="14" t="n">
        <v>2714</v>
      </c>
      <c r="C133" s="14" t="n">
        <v>22</v>
      </c>
      <c r="D133" s="14" t="n">
        <v>237.204545454545</v>
      </c>
      <c r="E133" s="14" t="n">
        <v>107.181818181818</v>
      </c>
      <c r="F133" s="14" t="n">
        <v>13</v>
      </c>
      <c r="G133" s="14" t="n">
        <v>62</v>
      </c>
      <c r="H133" s="14" t="n">
        <v>3</v>
      </c>
      <c r="I133" s="14" t="n">
        <v>62.99</v>
      </c>
      <c r="J133" s="15" t="n">
        <v>0.0058159834284263</v>
      </c>
      <c r="K133" s="14" t="n">
        <v>60567</v>
      </c>
      <c r="L133" s="14" t="n">
        <v>1935728</v>
      </c>
      <c r="M133" s="14" t="n">
        <f aca="false">+K133+L133</f>
        <v>1996295</v>
      </c>
    </row>
    <row r="134" customFormat="false" ht="12" hidden="false" customHeight="false" outlineLevel="0" collapsed="false">
      <c r="A134" s="13" t="s">
        <v>75</v>
      </c>
      <c r="B134" s="14" t="n">
        <v>8205</v>
      </c>
      <c r="C134" s="14" t="n">
        <v>28</v>
      </c>
      <c r="D134" s="14" t="n">
        <v>413.710227272727</v>
      </c>
      <c r="E134" s="14" t="n">
        <v>378.232954545455</v>
      </c>
      <c r="F134" s="14" t="n">
        <v>101</v>
      </c>
      <c r="G134" s="14" t="n">
        <v>249</v>
      </c>
      <c r="H134" s="14" t="n">
        <v>43</v>
      </c>
      <c r="I134" s="14" t="n">
        <v>263.19</v>
      </c>
      <c r="J134" s="15" t="n">
        <v>0.0925573760673793</v>
      </c>
      <c r="K134" s="14" t="n">
        <v>963883</v>
      </c>
      <c r="L134" s="14" t="n">
        <v>12974533</v>
      </c>
      <c r="M134" s="14" t="n">
        <f aca="false">+K134+L134</f>
        <v>13938416</v>
      </c>
    </row>
    <row r="135" customFormat="false" ht="12" hidden="false" customHeight="false" outlineLevel="0" collapsed="false">
      <c r="A135" s="13" t="s">
        <v>76</v>
      </c>
      <c r="B135" s="14" t="n">
        <v>3226</v>
      </c>
      <c r="C135" s="14" t="n">
        <v>26</v>
      </c>
      <c r="D135" s="14" t="n">
        <v>246.164318181818</v>
      </c>
      <c r="E135" s="14" t="n">
        <v>66.2097727272727</v>
      </c>
      <c r="F135" s="14" t="n">
        <v>1</v>
      </c>
      <c r="G135" s="14" t="n">
        <v>23</v>
      </c>
      <c r="H135" s="14" t="n">
        <v>5</v>
      </c>
      <c r="I135" s="14" t="n">
        <v>24.65</v>
      </c>
      <c r="J135" s="15" t="n">
        <v>0.0022610162312436</v>
      </c>
      <c r="K135" s="14" t="n">
        <v>23547</v>
      </c>
      <c r="L135" s="14" t="n">
        <v>1665559</v>
      </c>
      <c r="M135" s="14" t="n">
        <f aca="false">+K135+L135</f>
        <v>1689106</v>
      </c>
    </row>
    <row r="136" customFormat="false" ht="12" hidden="false" customHeight="false" outlineLevel="0" collapsed="false">
      <c r="A136" s="13" t="s">
        <v>77</v>
      </c>
      <c r="B136" s="14" t="n">
        <v>8850</v>
      </c>
      <c r="C136" s="14" t="n">
        <v>65</v>
      </c>
      <c r="D136" s="14" t="n">
        <v>352.626590909091</v>
      </c>
      <c r="E136" s="14" t="n">
        <v>285.876590909091</v>
      </c>
      <c r="F136" s="14" t="n">
        <v>33</v>
      </c>
      <c r="G136" s="14" t="n">
        <v>196</v>
      </c>
      <c r="H136" s="14" t="n">
        <v>45</v>
      </c>
      <c r="I136" s="14" t="n">
        <v>210.85</v>
      </c>
      <c r="J136" s="15" t="n">
        <v>0.0700608664344737</v>
      </c>
      <c r="K136" s="14" t="n">
        <v>729607</v>
      </c>
      <c r="L136" s="14" t="n">
        <v>8260372</v>
      </c>
      <c r="M136" s="14" t="n">
        <f aca="false">+K136+L136</f>
        <v>8989979</v>
      </c>
    </row>
    <row r="137" customFormat="false" ht="12" hidden="false" customHeight="false" outlineLevel="0" collapsed="false">
      <c r="A137" s="13" t="s">
        <v>78</v>
      </c>
      <c r="B137" s="14" t="n">
        <v>4197</v>
      </c>
      <c r="C137" s="14" t="n">
        <v>37</v>
      </c>
      <c r="D137" s="14" t="n">
        <v>337.105</v>
      </c>
      <c r="E137" s="14" t="n">
        <v>176.931590909091</v>
      </c>
      <c r="F137" s="14" t="n">
        <v>13</v>
      </c>
      <c r="G137" s="14" t="n">
        <v>51</v>
      </c>
      <c r="H137" s="14" t="n">
        <v>14</v>
      </c>
      <c r="I137" s="14" t="n">
        <v>55.62</v>
      </c>
      <c r="J137" s="15" t="n">
        <v>0.00475155394121669</v>
      </c>
      <c r="K137" s="14" t="n">
        <v>49482</v>
      </c>
      <c r="L137" s="14" t="n">
        <v>2454090</v>
      </c>
      <c r="M137" s="14" t="n">
        <f aca="false">+K137+L137</f>
        <v>2503572</v>
      </c>
    </row>
    <row r="138" customFormat="false" ht="12" hidden="false" customHeight="false" outlineLevel="0" collapsed="false">
      <c r="A138" s="13" t="s">
        <v>79</v>
      </c>
      <c r="B138" s="14" t="n">
        <v>4659</v>
      </c>
      <c r="C138" s="14" t="n">
        <v>24</v>
      </c>
      <c r="D138" s="14" t="n">
        <v>306.164318181818</v>
      </c>
      <c r="E138" s="14" t="n">
        <v>174.784545454545</v>
      </c>
      <c r="F138" s="14" t="n">
        <v>10</v>
      </c>
      <c r="G138" s="14" t="n">
        <v>20</v>
      </c>
      <c r="H138" s="14" t="n">
        <v>5</v>
      </c>
      <c r="I138" s="14" t="n">
        <v>21.65</v>
      </c>
      <c r="J138" s="15" t="n">
        <v>0.00598204672032755</v>
      </c>
      <c r="K138" s="14" t="n">
        <v>62296</v>
      </c>
      <c r="L138" s="14" t="n">
        <v>4329408</v>
      </c>
      <c r="M138" s="14" t="n">
        <f aca="false">+K138+L138</f>
        <v>4391704</v>
      </c>
    </row>
    <row r="139" customFormat="false" ht="12" hidden="false" customHeight="false" outlineLevel="0" collapsed="false">
      <c r="A139" s="13" t="s">
        <v>80</v>
      </c>
      <c r="B139" s="14" t="n">
        <v>7235</v>
      </c>
      <c r="C139" s="14" t="n">
        <v>50</v>
      </c>
      <c r="D139" s="14" t="n">
        <v>348.509090909091</v>
      </c>
      <c r="E139" s="14" t="n">
        <v>254.725681818182</v>
      </c>
      <c r="F139" s="14" t="n">
        <v>10</v>
      </c>
      <c r="G139" s="14" t="n">
        <v>34</v>
      </c>
      <c r="H139" s="14" t="n">
        <v>9</v>
      </c>
      <c r="I139" s="14" t="n">
        <v>36.97</v>
      </c>
      <c r="J139" s="15" t="n">
        <v>0.0248362191454025</v>
      </c>
      <c r="K139" s="14" t="n">
        <v>258642</v>
      </c>
      <c r="L139" s="14" t="n">
        <v>2378278</v>
      </c>
      <c r="M139" s="14" t="n">
        <f aca="false">+K139+L139</f>
        <v>2636920</v>
      </c>
    </row>
    <row r="140" customFormat="false" ht="12" hidden="false" customHeight="false" outlineLevel="0" collapsed="false">
      <c r="A140" s="13" t="s">
        <v>81</v>
      </c>
      <c r="B140" s="14" t="n">
        <v>6627</v>
      </c>
      <c r="C140" s="14" t="n">
        <v>34</v>
      </c>
      <c r="D140" s="14" t="n">
        <v>279.466136363636</v>
      </c>
      <c r="E140" s="14" t="n">
        <v>163.288863636364</v>
      </c>
      <c r="F140" s="14" t="n">
        <v>5</v>
      </c>
      <c r="G140" s="14" t="n">
        <v>9</v>
      </c>
      <c r="H140" s="14" t="n">
        <v>1</v>
      </c>
      <c r="I140" s="14" t="n">
        <v>9.33</v>
      </c>
      <c r="J140" s="15" t="n">
        <v>0.019899134789601</v>
      </c>
      <c r="K140" s="14" t="n">
        <v>207228</v>
      </c>
      <c r="L140" s="14" t="n">
        <v>3759956</v>
      </c>
      <c r="M140" s="14" t="n">
        <f aca="false">+K140+L140</f>
        <v>3967184</v>
      </c>
    </row>
    <row r="141" customFormat="false" ht="12" hidden="false" customHeight="false" outlineLevel="0" collapsed="false">
      <c r="A141" s="13" t="s">
        <v>82</v>
      </c>
      <c r="B141" s="14" t="n">
        <v>3590</v>
      </c>
      <c r="C141" s="14" t="n">
        <v>37</v>
      </c>
      <c r="D141" s="14" t="n">
        <v>319.209318181818</v>
      </c>
      <c r="E141" s="14" t="n">
        <v>181.556590909091</v>
      </c>
      <c r="F141" s="14" t="n">
        <v>35</v>
      </c>
      <c r="G141" s="14" t="n">
        <v>58</v>
      </c>
      <c r="H141" s="14" t="n">
        <v>8</v>
      </c>
      <c r="I141" s="14" t="n">
        <v>60.64</v>
      </c>
      <c r="J141" s="15" t="n">
        <v>0.00834836977959017</v>
      </c>
      <c r="K141" s="14" t="n">
        <v>86939</v>
      </c>
      <c r="L141" s="14" t="n">
        <v>2594328</v>
      </c>
      <c r="M141" s="14" t="n">
        <f aca="false">+K141+L141</f>
        <v>2681267</v>
      </c>
    </row>
    <row r="142" customFormat="false" ht="12" hidden="false" customHeight="false" outlineLevel="0" collapsed="false">
      <c r="A142" s="13" t="s">
        <v>83</v>
      </c>
      <c r="B142" s="14" t="n">
        <v>6473</v>
      </c>
      <c r="C142" s="14" t="n">
        <v>26</v>
      </c>
      <c r="D142" s="14" t="n">
        <v>356.963181818182</v>
      </c>
      <c r="E142" s="14" t="n">
        <v>241.835909090909</v>
      </c>
      <c r="F142" s="14" t="n">
        <v>21</v>
      </c>
      <c r="G142" s="14" t="n">
        <v>54</v>
      </c>
      <c r="H142" s="14" t="n">
        <v>11</v>
      </c>
      <c r="I142" s="14" t="n">
        <v>57.63</v>
      </c>
      <c r="J142" s="15" t="n">
        <v>0.0164952803373927</v>
      </c>
      <c r="K142" s="14" t="n">
        <v>171780</v>
      </c>
      <c r="L142" s="14" t="n">
        <v>2012070</v>
      </c>
      <c r="M142" s="14" t="n">
        <f aca="false">+K142+L142</f>
        <v>2183850</v>
      </c>
    </row>
    <row r="143" customFormat="false" ht="12" hidden="false" customHeight="false" outlineLevel="0" collapsed="false">
      <c r="A143" s="13" t="s">
        <v>84</v>
      </c>
      <c r="B143" s="14" t="n">
        <v>7484</v>
      </c>
      <c r="C143" s="14" t="n">
        <v>51</v>
      </c>
      <c r="D143" s="14" t="n">
        <v>412.023863636364</v>
      </c>
      <c r="E143" s="14" t="n">
        <v>257.501363636364</v>
      </c>
      <c r="F143" s="14" t="n">
        <v>39</v>
      </c>
      <c r="G143" s="14" t="n">
        <v>82</v>
      </c>
      <c r="H143" s="14" t="n">
        <v>46</v>
      </c>
      <c r="I143" s="14" t="n">
        <v>97.18</v>
      </c>
      <c r="J143" s="15" t="n">
        <v>0.0146104900180135</v>
      </c>
      <c r="K143" s="14" t="n">
        <v>152152</v>
      </c>
      <c r="L143" s="14" t="n">
        <v>1437143</v>
      </c>
      <c r="M143" s="14" t="n">
        <f aca="false">+K143+L143</f>
        <v>1589295</v>
      </c>
    </row>
    <row r="144" customFormat="false" ht="12.75" hidden="false" customHeight="false" outlineLevel="0" collapsed="false">
      <c r="A144" s="16" t="s">
        <v>85</v>
      </c>
      <c r="B144" s="17" t="n">
        <v>8358</v>
      </c>
      <c r="C144" s="17" t="n">
        <v>37</v>
      </c>
      <c r="D144" s="17" t="n">
        <v>440.848181818182</v>
      </c>
      <c r="E144" s="17" t="n">
        <v>237.601136363636</v>
      </c>
      <c r="F144" s="17" t="n">
        <v>21</v>
      </c>
      <c r="G144" s="17" t="n">
        <v>63</v>
      </c>
      <c r="H144" s="17" t="n">
        <v>9</v>
      </c>
      <c r="I144" s="17" t="n">
        <v>65.97</v>
      </c>
      <c r="J144" s="18" t="n">
        <v>0.0095696291272055</v>
      </c>
      <c r="K144" s="17" t="n">
        <v>99657</v>
      </c>
      <c r="L144" s="17" t="n">
        <v>1354826</v>
      </c>
      <c r="M144" s="17" t="n">
        <f aca="false">+K144+L144</f>
        <v>1454483</v>
      </c>
    </row>
    <row r="145" customFormat="false" ht="12.75" hidden="false" customHeight="false" outlineLevel="0" collapsed="false">
      <c r="A145" s="19" t="s">
        <v>49</v>
      </c>
      <c r="B145" s="20" t="n">
        <v>263666</v>
      </c>
      <c r="C145" s="20" t="n">
        <v>1187</v>
      </c>
      <c r="D145" s="20" t="n">
        <v>15566.9079545455</v>
      </c>
      <c r="E145" s="20" t="n">
        <v>10107.3575</v>
      </c>
      <c r="F145" s="20" t="n">
        <v>3509</v>
      </c>
      <c r="G145" s="20" t="n">
        <v>7982</v>
      </c>
      <c r="H145" s="20" t="n">
        <v>912</v>
      </c>
      <c r="I145" s="20" t="n">
        <v>8282.96</v>
      </c>
      <c r="J145" s="21" t="n">
        <f aca="false">SUM(J120:J144)</f>
        <v>1</v>
      </c>
      <c r="K145" s="20" t="n">
        <f aca="false">SUM(K120:K144)</f>
        <v>10413900</v>
      </c>
      <c r="L145" s="20" t="n">
        <f aca="false">SUM(L120:L144)</f>
        <v>197864099</v>
      </c>
      <c r="M145" s="20" t="n">
        <f aca="false">SUM(M120:M144)</f>
        <v>208277999</v>
      </c>
    </row>
    <row r="146" customFormat="false" ht="12" hidden="false" customHeight="false" outlineLevel="0" collapsed="false">
      <c r="A146" s="23" t="s">
        <v>50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</row>
    <row r="147" customFormat="false" ht="12" hidden="false" customHeight="false" outlineLevel="0" collapsed="false">
      <c r="A147" s="23" t="s">
        <v>51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</row>
    <row r="148" customFormat="false" ht="12" hidden="false" customHeight="false" outlineLevel="0" collapsed="false">
      <c r="B148" s="22" t="n">
        <f aca="false">SUM(B120:B144)-B145</f>
        <v>0</v>
      </c>
      <c r="C148" s="22" t="n">
        <f aca="false">SUM(C120:C144)-C145</f>
        <v>0</v>
      </c>
      <c r="D148" s="22" t="n">
        <f aca="false">SUM(D120:D144)-D145</f>
        <v>0</v>
      </c>
      <c r="E148" s="22" t="n">
        <f aca="false">SUM(E120:E144)-E145</f>
        <v>0</v>
      </c>
      <c r="F148" s="22" t="n">
        <f aca="false">SUM(F120:F144)-F145</f>
        <v>0</v>
      </c>
      <c r="G148" s="22" t="n">
        <f aca="false">SUM(G120:G144)-G145</f>
        <v>0</v>
      </c>
      <c r="H148" s="22" t="n">
        <f aca="false">SUM(H120:H144)-H145</f>
        <v>0</v>
      </c>
      <c r="I148" s="22" t="n">
        <f aca="false">SUM(I120:I144)-I145</f>
        <v>0</v>
      </c>
      <c r="J148" s="22" t="n">
        <f aca="false">SUM(J120:J144)-J145</f>
        <v>0</v>
      </c>
      <c r="K148" s="22" t="n">
        <f aca="false">SUM(K120:K144)-K145</f>
        <v>0</v>
      </c>
      <c r="L148" s="22" t="n">
        <f aca="false">SUM(L120:L144)-L145</f>
        <v>0</v>
      </c>
      <c r="M148" s="22" t="n">
        <f aca="false">SUM(M120:M144)-M145</f>
        <v>0</v>
      </c>
    </row>
    <row r="149" customFormat="false" ht="12.75" hidden="false" customHeight="false" outlineLevel="0" collapsed="false">
      <c r="A149" s="6" t="s">
        <v>104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customFormat="false" ht="9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customFormat="false" ht="12.75" hidden="false" customHeight="true" outlineLevel="0" collapsed="false">
      <c r="A152" s="7" t="s">
        <v>8</v>
      </c>
      <c r="B152" s="8" t="s">
        <v>9</v>
      </c>
      <c r="C152" s="8"/>
      <c r="D152" s="8"/>
      <c r="E152" s="8"/>
      <c r="F152" s="8"/>
      <c r="G152" s="8"/>
      <c r="H152" s="8"/>
      <c r="I152" s="8"/>
      <c r="J152" s="7" t="s">
        <v>10</v>
      </c>
      <c r="K152" s="7" t="s">
        <v>11</v>
      </c>
      <c r="L152" s="7" t="s">
        <v>12</v>
      </c>
      <c r="M152" s="7" t="s">
        <v>13</v>
      </c>
    </row>
    <row r="153" customFormat="false" ht="36.75" hidden="false" customHeight="false" outlineLevel="0" collapsed="false">
      <c r="A153" s="7"/>
      <c r="B153" s="9" t="s">
        <v>106</v>
      </c>
      <c r="C153" s="9" t="s">
        <v>107</v>
      </c>
      <c r="D153" s="9" t="s">
        <v>108</v>
      </c>
      <c r="E153" s="9" t="s">
        <v>109</v>
      </c>
      <c r="F153" s="9" t="s">
        <v>110</v>
      </c>
      <c r="G153" s="9" t="s">
        <v>111</v>
      </c>
      <c r="H153" s="9" t="s">
        <v>112</v>
      </c>
      <c r="I153" s="7" t="s">
        <v>21</v>
      </c>
      <c r="J153" s="7"/>
      <c r="K153" s="7"/>
      <c r="L153" s="7"/>
      <c r="M153" s="7"/>
    </row>
    <row r="154" customFormat="false" ht="12" hidden="false" customHeight="false" outlineLevel="0" collapsed="false">
      <c r="A154" s="10" t="s">
        <v>61</v>
      </c>
      <c r="B154" s="11" t="n">
        <v>27171</v>
      </c>
      <c r="C154" s="11" t="n">
        <v>68</v>
      </c>
      <c r="D154" s="11" t="n">
        <v>1998.95646747913</v>
      </c>
      <c r="E154" s="11" t="n">
        <v>1303.11673434868</v>
      </c>
      <c r="F154" s="11" t="n">
        <v>892</v>
      </c>
      <c r="G154" s="11" t="n">
        <v>1519</v>
      </c>
      <c r="H154" s="11" t="n">
        <v>184</v>
      </c>
      <c r="I154" s="11" t="n">
        <v>1579.72</v>
      </c>
      <c r="J154" s="12" t="n">
        <v>0.120609278417016</v>
      </c>
      <c r="K154" s="11" t="n">
        <v>1184918</v>
      </c>
      <c r="L154" s="11" t="n">
        <v>36113894</v>
      </c>
      <c r="M154" s="11" t="n">
        <f aca="false">+K154+L154</f>
        <v>37298812</v>
      </c>
    </row>
    <row r="155" customFormat="false" ht="12" hidden="false" customHeight="false" outlineLevel="0" collapsed="false">
      <c r="A155" s="13" t="s">
        <v>62</v>
      </c>
      <c r="B155" s="14" t="n">
        <v>22868</v>
      </c>
      <c r="C155" s="14" t="n">
        <v>74</v>
      </c>
      <c r="D155" s="14" t="n">
        <v>2073.25575252554</v>
      </c>
      <c r="E155" s="14" t="n">
        <v>1287.74863164683</v>
      </c>
      <c r="F155" s="14" t="n">
        <v>721</v>
      </c>
      <c r="G155" s="14" t="n">
        <v>1450</v>
      </c>
      <c r="H155" s="14" t="n">
        <v>149</v>
      </c>
      <c r="I155" s="14" t="n">
        <v>1499.17</v>
      </c>
      <c r="J155" s="15" t="n">
        <v>0.085614346719914</v>
      </c>
      <c r="K155" s="14" t="n">
        <v>841112</v>
      </c>
      <c r="L155" s="14" t="n">
        <v>22946340</v>
      </c>
      <c r="M155" s="14" t="n">
        <f aca="false">+K155+L155</f>
        <v>23787452</v>
      </c>
    </row>
    <row r="156" customFormat="false" ht="12" hidden="false" customHeight="false" outlineLevel="0" collapsed="false">
      <c r="A156" s="13" t="s">
        <v>63</v>
      </c>
      <c r="B156" s="14" t="n">
        <v>23380</v>
      </c>
      <c r="C156" s="14" t="n">
        <v>88</v>
      </c>
      <c r="D156" s="14" t="n">
        <v>1292.57532417322</v>
      </c>
      <c r="E156" s="14" t="n">
        <v>961.935172658068</v>
      </c>
      <c r="F156" s="14" t="n">
        <v>377</v>
      </c>
      <c r="G156" s="14" t="n">
        <v>700</v>
      </c>
      <c r="H156" s="14" t="n">
        <v>63</v>
      </c>
      <c r="I156" s="14" t="n">
        <v>720.79</v>
      </c>
      <c r="J156" s="15" t="n">
        <v>0.0701556151074442</v>
      </c>
      <c r="K156" s="14" t="n">
        <v>689239</v>
      </c>
      <c r="L156" s="14" t="n">
        <v>13744896</v>
      </c>
      <c r="M156" s="14" t="n">
        <f aca="false">+K156+L156</f>
        <v>14434135</v>
      </c>
    </row>
    <row r="157" customFormat="false" ht="12" hidden="false" customHeight="false" outlineLevel="0" collapsed="false">
      <c r="A157" s="13" t="s">
        <v>64</v>
      </c>
      <c r="B157" s="14" t="n">
        <v>13427</v>
      </c>
      <c r="C157" s="14" t="n">
        <v>54</v>
      </c>
      <c r="D157" s="14" t="n">
        <v>573.988878406606</v>
      </c>
      <c r="E157" s="14" t="n">
        <v>435.366807283963</v>
      </c>
      <c r="F157" s="14" t="n">
        <v>171</v>
      </c>
      <c r="G157" s="14" t="n">
        <v>276</v>
      </c>
      <c r="H157" s="14" t="n">
        <v>54</v>
      </c>
      <c r="I157" s="14" t="n">
        <v>293.82</v>
      </c>
      <c r="J157" s="15" t="n">
        <v>0.0784638931816414</v>
      </c>
      <c r="K157" s="14" t="n">
        <v>770863</v>
      </c>
      <c r="L157" s="14" t="n">
        <v>10479456</v>
      </c>
      <c r="M157" s="14" t="n">
        <f aca="false">+K157+L157</f>
        <v>11250319</v>
      </c>
    </row>
    <row r="158" customFormat="false" ht="12" hidden="false" customHeight="false" outlineLevel="0" collapsed="false">
      <c r="A158" s="13" t="s">
        <v>65</v>
      </c>
      <c r="B158" s="14" t="n">
        <v>15003</v>
      </c>
      <c r="C158" s="14" t="n">
        <v>67</v>
      </c>
      <c r="D158" s="14" t="n">
        <v>586.394595730406</v>
      </c>
      <c r="E158" s="14" t="n">
        <v>319.531146239442</v>
      </c>
      <c r="F158" s="14" t="n">
        <v>131</v>
      </c>
      <c r="G158" s="14" t="n">
        <v>329</v>
      </c>
      <c r="H158" s="14" t="n">
        <v>4</v>
      </c>
      <c r="I158" s="14" t="n">
        <v>330.32</v>
      </c>
      <c r="J158" s="15" t="n">
        <v>0.0588203651940481</v>
      </c>
      <c r="K158" s="14" t="n">
        <v>577877</v>
      </c>
      <c r="L158" s="14" t="n">
        <v>10532015</v>
      </c>
      <c r="M158" s="14" t="n">
        <f aca="false">+K158+L158</f>
        <v>11109892</v>
      </c>
    </row>
    <row r="159" customFormat="false" ht="12" hidden="false" customHeight="false" outlineLevel="0" collapsed="false">
      <c r="A159" s="13" t="s">
        <v>66</v>
      </c>
      <c r="B159" s="14" t="n">
        <v>17507</v>
      </c>
      <c r="C159" s="14" t="n">
        <v>66</v>
      </c>
      <c r="D159" s="14" t="n">
        <v>886.865540256339</v>
      </c>
      <c r="E159" s="14" t="n">
        <v>599.918308392751</v>
      </c>
      <c r="F159" s="14" t="n">
        <v>195</v>
      </c>
      <c r="G159" s="14" t="n">
        <v>355</v>
      </c>
      <c r="H159" s="14" t="n">
        <v>32</v>
      </c>
      <c r="I159" s="14" t="n">
        <v>365.56</v>
      </c>
      <c r="J159" s="15" t="n">
        <v>0.0399869502757882</v>
      </c>
      <c r="K159" s="14" t="n">
        <v>392849</v>
      </c>
      <c r="L159" s="14" t="n">
        <v>11504681</v>
      </c>
      <c r="M159" s="14" t="n">
        <f aca="false">+K159+L159</f>
        <v>11897530</v>
      </c>
    </row>
    <row r="160" customFormat="false" ht="12" hidden="false" customHeight="false" outlineLevel="0" collapsed="false">
      <c r="A160" s="13" t="s">
        <v>67</v>
      </c>
      <c r="B160" s="14" t="n">
        <v>11777</v>
      </c>
      <c r="C160" s="14" t="n">
        <v>56</v>
      </c>
      <c r="D160" s="14" t="n">
        <v>837.571414141414</v>
      </c>
      <c r="E160" s="14" t="n">
        <v>472.986262626263</v>
      </c>
      <c r="F160" s="14" t="n">
        <v>192</v>
      </c>
      <c r="G160" s="14" t="n">
        <v>364</v>
      </c>
      <c r="H160" s="14" t="n">
        <v>43</v>
      </c>
      <c r="I160" s="14" t="n">
        <v>378.19</v>
      </c>
      <c r="J160" s="15" t="n">
        <v>0.0313635028940915</v>
      </c>
      <c r="K160" s="14" t="n">
        <v>308129</v>
      </c>
      <c r="L160" s="14" t="n">
        <v>8770492</v>
      </c>
      <c r="M160" s="14" t="n">
        <f aca="false">+K160+L160</f>
        <v>9078621</v>
      </c>
    </row>
    <row r="161" customFormat="false" ht="12" hidden="false" customHeight="false" outlineLevel="0" collapsed="false">
      <c r="A161" s="13" t="s">
        <v>68</v>
      </c>
      <c r="B161" s="14" t="n">
        <v>8875</v>
      </c>
      <c r="C161" s="14" t="n">
        <v>50</v>
      </c>
      <c r="D161" s="14" t="n">
        <v>501.41654149786</v>
      </c>
      <c r="E161" s="14" t="n">
        <v>323.136710614613</v>
      </c>
      <c r="F161" s="14" t="n">
        <v>60</v>
      </c>
      <c r="G161" s="14" t="n">
        <v>249</v>
      </c>
      <c r="H161" s="14" t="n">
        <v>27</v>
      </c>
      <c r="I161" s="14" t="n">
        <v>257.91</v>
      </c>
      <c r="J161" s="15" t="n">
        <v>0.0339134429651071</v>
      </c>
      <c r="K161" s="14" t="n">
        <v>333180</v>
      </c>
      <c r="L161" s="14" t="n">
        <v>8641542</v>
      </c>
      <c r="M161" s="14" t="n">
        <f aca="false">+K161+L161</f>
        <v>8974722</v>
      </c>
    </row>
    <row r="162" customFormat="false" ht="12" hidden="false" customHeight="false" outlineLevel="0" collapsed="false">
      <c r="A162" s="13" t="s">
        <v>69</v>
      </c>
      <c r="B162" s="14" t="n">
        <v>15229</v>
      </c>
      <c r="C162" s="14" t="n">
        <v>64</v>
      </c>
      <c r="D162" s="14" t="n">
        <v>821.410661400061</v>
      </c>
      <c r="E162" s="14" t="n">
        <v>425.502237693346</v>
      </c>
      <c r="F162" s="14" t="n">
        <v>104</v>
      </c>
      <c r="G162" s="14" t="n">
        <v>227</v>
      </c>
      <c r="H162" s="14" t="n">
        <v>22</v>
      </c>
      <c r="I162" s="14" t="n">
        <v>234.26</v>
      </c>
      <c r="J162" s="15" t="n">
        <v>0.0146893397675054</v>
      </c>
      <c r="K162" s="14" t="n">
        <v>144314</v>
      </c>
      <c r="L162" s="14" t="n">
        <v>3685873</v>
      </c>
      <c r="M162" s="14" t="n">
        <f aca="false">+K162+L162</f>
        <v>3830187</v>
      </c>
    </row>
    <row r="163" customFormat="false" ht="12" hidden="false" customHeight="false" outlineLevel="0" collapsed="false">
      <c r="A163" s="13" t="s">
        <v>70</v>
      </c>
      <c r="B163" s="14" t="n">
        <v>5781</v>
      </c>
      <c r="C163" s="14" t="n">
        <v>52</v>
      </c>
      <c r="D163" s="14" t="n">
        <v>371.256438768524</v>
      </c>
      <c r="E163" s="14" t="n">
        <v>214.587942620824</v>
      </c>
      <c r="F163" s="14" t="n">
        <v>42</v>
      </c>
      <c r="G163" s="14" t="n">
        <v>84</v>
      </c>
      <c r="H163" s="14" t="n">
        <v>4</v>
      </c>
      <c r="I163" s="14" t="n">
        <v>85.32</v>
      </c>
      <c r="J163" s="15" t="n">
        <v>0.011419832512251</v>
      </c>
      <c r="K163" s="14" t="n">
        <v>112193</v>
      </c>
      <c r="L163" s="14" t="n">
        <v>3572731</v>
      </c>
      <c r="M163" s="14" t="n">
        <f aca="false">+K163+L163</f>
        <v>3684924</v>
      </c>
    </row>
    <row r="164" customFormat="false" ht="12" hidden="false" customHeight="false" outlineLevel="0" collapsed="false">
      <c r="A164" s="13" t="s">
        <v>71</v>
      </c>
      <c r="B164" s="14" t="n">
        <v>7326</v>
      </c>
      <c r="C164" s="14" t="n">
        <v>37</v>
      </c>
      <c r="D164" s="14" t="n">
        <v>319.193548329561</v>
      </c>
      <c r="E164" s="14" t="n">
        <v>160.021326933936</v>
      </c>
      <c r="F164" s="14" t="n">
        <v>29</v>
      </c>
      <c r="G164" s="14" t="n">
        <v>90</v>
      </c>
      <c r="H164" s="14" t="n">
        <v>7</v>
      </c>
      <c r="I164" s="14" t="n">
        <v>92.31</v>
      </c>
      <c r="J164" s="15" t="n">
        <v>0.0206901404525663</v>
      </c>
      <c r="K164" s="14" t="n">
        <v>203269</v>
      </c>
      <c r="L164" s="14" t="n">
        <v>3871908</v>
      </c>
      <c r="M164" s="14" t="n">
        <f aca="false">+K164+L164</f>
        <v>4075177</v>
      </c>
    </row>
    <row r="165" customFormat="false" ht="12" hidden="false" customHeight="false" outlineLevel="0" collapsed="false">
      <c r="A165" s="13" t="s">
        <v>72</v>
      </c>
      <c r="B165" s="14" t="n">
        <v>11086</v>
      </c>
      <c r="C165" s="14" t="n">
        <v>59</v>
      </c>
      <c r="D165" s="14" t="n">
        <v>455.782754432188</v>
      </c>
      <c r="E165" s="14" t="n">
        <v>354.560344076586</v>
      </c>
      <c r="F165" s="14" t="n">
        <v>46</v>
      </c>
      <c r="G165" s="14" t="n">
        <v>111</v>
      </c>
      <c r="H165" s="14" t="n">
        <v>10</v>
      </c>
      <c r="I165" s="14" t="n">
        <v>114.3</v>
      </c>
      <c r="J165" s="15" t="n">
        <v>0.0476073537448248</v>
      </c>
      <c r="K165" s="14" t="n">
        <v>467715</v>
      </c>
      <c r="L165" s="14" t="n">
        <v>4472356</v>
      </c>
      <c r="M165" s="14" t="n">
        <f aca="false">+K165+L165</f>
        <v>4940071</v>
      </c>
    </row>
    <row r="166" customFormat="false" ht="12" hidden="false" customHeight="false" outlineLevel="0" collapsed="false">
      <c r="A166" s="13" t="s">
        <v>73</v>
      </c>
      <c r="B166" s="14" t="n">
        <v>8534</v>
      </c>
      <c r="C166" s="14" t="n">
        <v>48</v>
      </c>
      <c r="D166" s="14" t="n">
        <v>328.860845295056</v>
      </c>
      <c r="E166" s="14" t="n">
        <v>220.039633173844</v>
      </c>
      <c r="F166" s="14" t="n">
        <v>107</v>
      </c>
      <c r="G166" s="14" t="n">
        <v>265</v>
      </c>
      <c r="H166" s="14" t="n">
        <v>39</v>
      </c>
      <c r="I166" s="14" t="n">
        <v>277.87</v>
      </c>
      <c r="J166" s="15" t="n">
        <v>0.122332197161914</v>
      </c>
      <c r="K166" s="14" t="n">
        <v>1201845</v>
      </c>
      <c r="L166" s="14" t="n">
        <v>6082599</v>
      </c>
      <c r="M166" s="14" t="n">
        <f aca="false">+K166+L166</f>
        <v>7284444</v>
      </c>
    </row>
    <row r="167" customFormat="false" ht="12" hidden="false" customHeight="false" outlineLevel="0" collapsed="false">
      <c r="A167" s="13" t="s">
        <v>74</v>
      </c>
      <c r="B167" s="14" t="n">
        <v>2664</v>
      </c>
      <c r="C167" s="14" t="n">
        <v>24</v>
      </c>
      <c r="D167" s="14" t="n">
        <v>219.545317056994</v>
      </c>
      <c r="E167" s="14" t="n">
        <v>98.8333333333333</v>
      </c>
      <c r="F167" s="14" t="n">
        <v>12</v>
      </c>
      <c r="G167" s="14" t="n">
        <v>29</v>
      </c>
      <c r="H167" s="14" t="n">
        <v>17</v>
      </c>
      <c r="I167" s="14" t="n">
        <v>34.61</v>
      </c>
      <c r="J167" s="15" t="n">
        <v>0.00416574336002828</v>
      </c>
      <c r="K167" s="14" t="n">
        <v>40927</v>
      </c>
      <c r="L167" s="14" t="n">
        <v>1881345</v>
      </c>
      <c r="M167" s="14" t="n">
        <f aca="false">+K167+L167</f>
        <v>1922272</v>
      </c>
    </row>
    <row r="168" customFormat="false" ht="12" hidden="false" customHeight="false" outlineLevel="0" collapsed="false">
      <c r="A168" s="13" t="s">
        <v>75</v>
      </c>
      <c r="B168" s="14" t="n">
        <v>7672</v>
      </c>
      <c r="C168" s="14" t="n">
        <v>25</v>
      </c>
      <c r="D168" s="14" t="n">
        <v>373.095406414025</v>
      </c>
      <c r="E168" s="14" t="n">
        <v>342.481770050389</v>
      </c>
      <c r="F168" s="14" t="n">
        <v>101</v>
      </c>
      <c r="G168" s="14" t="n">
        <v>188</v>
      </c>
      <c r="H168" s="14" t="n">
        <v>44</v>
      </c>
      <c r="I168" s="14" t="n">
        <v>202.52</v>
      </c>
      <c r="J168" s="15" t="n">
        <v>0.102740811769439</v>
      </c>
      <c r="K168" s="14" t="n">
        <v>1009370</v>
      </c>
      <c r="L168" s="14" t="n">
        <v>11874973</v>
      </c>
      <c r="M168" s="14" t="n">
        <f aca="false">+K168+L168</f>
        <v>12884343</v>
      </c>
    </row>
    <row r="169" customFormat="false" ht="12" hidden="false" customHeight="false" outlineLevel="0" collapsed="false">
      <c r="A169" s="13" t="s">
        <v>76</v>
      </c>
      <c r="B169" s="14" t="n">
        <v>2763</v>
      </c>
      <c r="C169" s="14" t="n">
        <v>24</v>
      </c>
      <c r="D169" s="14" t="n">
        <v>161.895067698259</v>
      </c>
      <c r="E169" s="14" t="n">
        <v>63.1450676982592</v>
      </c>
      <c r="F169" s="14" t="n">
        <v>1</v>
      </c>
      <c r="G169" s="14" t="n">
        <v>12</v>
      </c>
      <c r="H169" s="14" t="n">
        <v>4</v>
      </c>
      <c r="I169" s="14" t="n">
        <v>13.32</v>
      </c>
      <c r="J169" s="15" t="n">
        <v>0.00396405345053518</v>
      </c>
      <c r="K169" s="14" t="n">
        <v>38946</v>
      </c>
      <c r="L169" s="14" t="n">
        <v>1615035</v>
      </c>
      <c r="M169" s="14" t="n">
        <f aca="false">+K169+L169</f>
        <v>1653981</v>
      </c>
    </row>
    <row r="170" customFormat="false" ht="12" hidden="false" customHeight="false" outlineLevel="0" collapsed="false">
      <c r="A170" s="13" t="s">
        <v>77</v>
      </c>
      <c r="B170" s="14" t="n">
        <v>7584</v>
      </c>
      <c r="C170" s="14" t="n">
        <v>54</v>
      </c>
      <c r="D170" s="14" t="n">
        <v>339.74025974026</v>
      </c>
      <c r="E170" s="14" t="n">
        <v>279.581168831169</v>
      </c>
      <c r="F170" s="14" t="n">
        <v>33</v>
      </c>
      <c r="G170" s="14" t="n">
        <v>139</v>
      </c>
      <c r="H170" s="14" t="n">
        <v>29</v>
      </c>
      <c r="I170" s="14" t="n">
        <v>148.57</v>
      </c>
      <c r="J170" s="15" t="n">
        <v>0.0600864931631853</v>
      </c>
      <c r="K170" s="14" t="n">
        <v>590316</v>
      </c>
      <c r="L170" s="14" t="n">
        <v>7612635</v>
      </c>
      <c r="M170" s="14" t="n">
        <f aca="false">+K170+L170</f>
        <v>8202951</v>
      </c>
    </row>
    <row r="171" customFormat="false" ht="12" hidden="false" customHeight="false" outlineLevel="0" collapsed="false">
      <c r="A171" s="13" t="s">
        <v>78</v>
      </c>
      <c r="B171" s="14" t="n">
        <v>3874</v>
      </c>
      <c r="C171" s="14" t="n">
        <v>37</v>
      </c>
      <c r="D171" s="14" t="n">
        <v>264.656171328671</v>
      </c>
      <c r="E171" s="14" t="n">
        <v>125.128199300699</v>
      </c>
      <c r="F171" s="14" t="n">
        <v>14</v>
      </c>
      <c r="G171" s="14" t="n">
        <v>49</v>
      </c>
      <c r="H171" s="14" t="n">
        <v>14</v>
      </c>
      <c r="I171" s="14" t="n">
        <v>53.62</v>
      </c>
      <c r="J171" s="15" t="n">
        <v>0.00578244957039943</v>
      </c>
      <c r="K171" s="14" t="n">
        <v>56809</v>
      </c>
      <c r="L171" s="14" t="n">
        <v>2380222</v>
      </c>
      <c r="M171" s="14" t="n">
        <f aca="false">+K171+L171</f>
        <v>2437031</v>
      </c>
    </row>
    <row r="172" customFormat="false" ht="12" hidden="false" customHeight="false" outlineLevel="0" collapsed="false">
      <c r="A172" s="13" t="s">
        <v>79</v>
      </c>
      <c r="B172" s="14" t="n">
        <v>4510</v>
      </c>
      <c r="C172" s="14" t="n">
        <v>25</v>
      </c>
      <c r="D172" s="14" t="n">
        <v>315.608833113851</v>
      </c>
      <c r="E172" s="14" t="n">
        <v>194.039027919046</v>
      </c>
      <c r="F172" s="14" t="n">
        <v>13</v>
      </c>
      <c r="G172" s="14" t="n">
        <v>14</v>
      </c>
      <c r="H172" s="14" t="n">
        <v>1</v>
      </c>
      <c r="I172" s="14" t="n">
        <v>14.33</v>
      </c>
      <c r="J172" s="15" t="n">
        <v>0.00787440934745862</v>
      </c>
      <c r="K172" s="14" t="n">
        <v>77362</v>
      </c>
      <c r="L172" s="14" t="n">
        <v>4221951</v>
      </c>
      <c r="M172" s="14" t="n">
        <f aca="false">+K172+L172</f>
        <v>4299313</v>
      </c>
    </row>
    <row r="173" customFormat="false" ht="12" hidden="false" customHeight="false" outlineLevel="0" collapsed="false">
      <c r="A173" s="13" t="s">
        <v>80</v>
      </c>
      <c r="B173" s="14" t="n">
        <v>7195</v>
      </c>
      <c r="C173" s="14" t="n">
        <v>50</v>
      </c>
      <c r="D173" s="14" t="n">
        <v>351.946380213805</v>
      </c>
      <c r="E173" s="14" t="n">
        <v>224.235317768605</v>
      </c>
      <c r="F173" s="14" t="n">
        <v>9</v>
      </c>
      <c r="G173" s="14" t="n">
        <v>13</v>
      </c>
      <c r="H173" s="14" t="n">
        <v>5</v>
      </c>
      <c r="I173" s="14" t="n">
        <v>14.65</v>
      </c>
      <c r="J173" s="15" t="n">
        <v>0.014573248406185</v>
      </c>
      <c r="K173" s="14" t="n">
        <v>143174</v>
      </c>
      <c r="L173" s="14" t="n">
        <v>2218572</v>
      </c>
      <c r="M173" s="14" t="n">
        <f aca="false">+K173+L173</f>
        <v>2361746</v>
      </c>
    </row>
    <row r="174" customFormat="false" ht="12" hidden="false" customHeight="false" outlineLevel="0" collapsed="false">
      <c r="A174" s="13" t="s">
        <v>81</v>
      </c>
      <c r="B174" s="14" t="n">
        <v>6583</v>
      </c>
      <c r="C174" s="14" t="n">
        <v>32</v>
      </c>
      <c r="D174" s="14" t="n">
        <v>261.978561938392</v>
      </c>
      <c r="E174" s="14" t="n">
        <v>150.129530899208</v>
      </c>
      <c r="F174" s="14" t="n">
        <v>4</v>
      </c>
      <c r="G174" s="14" t="n">
        <v>13</v>
      </c>
      <c r="H174" s="14" t="n">
        <v>0</v>
      </c>
      <c r="I174" s="14" t="n">
        <v>13</v>
      </c>
      <c r="J174" s="15" t="n">
        <v>0.0223459151810408</v>
      </c>
      <c r="K174" s="14" t="n">
        <v>219536</v>
      </c>
      <c r="L174" s="14" t="n">
        <v>3514283</v>
      </c>
      <c r="M174" s="14" t="n">
        <f aca="false">+K174+L174</f>
        <v>3733819</v>
      </c>
    </row>
    <row r="175" customFormat="false" ht="12" hidden="false" customHeight="false" outlineLevel="0" collapsed="false">
      <c r="A175" s="13" t="s">
        <v>82</v>
      </c>
      <c r="B175" s="14" t="n">
        <v>3527</v>
      </c>
      <c r="C175" s="14" t="n">
        <v>37</v>
      </c>
      <c r="D175" s="14" t="n">
        <v>337.825928641251</v>
      </c>
      <c r="E175" s="14" t="n">
        <v>189.945928641251</v>
      </c>
      <c r="F175" s="14" t="n">
        <v>38</v>
      </c>
      <c r="G175" s="14" t="n">
        <v>39</v>
      </c>
      <c r="H175" s="14" t="n">
        <v>9</v>
      </c>
      <c r="I175" s="14" t="n">
        <v>41.97</v>
      </c>
      <c r="J175" s="15" t="n">
        <v>0.00755704965534589</v>
      </c>
      <c r="K175" s="14" t="n">
        <v>74244</v>
      </c>
      <c r="L175" s="14" t="n">
        <v>2502050</v>
      </c>
      <c r="M175" s="14" t="n">
        <f aca="false">+K175+L175</f>
        <v>2576294</v>
      </c>
    </row>
    <row r="176" customFormat="false" ht="12" hidden="false" customHeight="false" outlineLevel="0" collapsed="false">
      <c r="A176" s="13" t="s">
        <v>83</v>
      </c>
      <c r="B176" s="14" t="n">
        <v>5891</v>
      </c>
      <c r="C176" s="14" t="n">
        <v>25</v>
      </c>
      <c r="D176" s="14" t="n">
        <v>376.173874624485</v>
      </c>
      <c r="E176" s="14" t="n">
        <v>243.363268563879</v>
      </c>
      <c r="F176" s="14" t="n">
        <v>19</v>
      </c>
      <c r="G176" s="14" t="n">
        <v>48</v>
      </c>
      <c r="H176" s="14" t="n">
        <v>9</v>
      </c>
      <c r="I176" s="14" t="n">
        <v>50.97</v>
      </c>
      <c r="J176" s="15" t="n">
        <v>0.0122633330042577</v>
      </c>
      <c r="K176" s="14" t="n">
        <v>120480</v>
      </c>
      <c r="L176" s="14" t="n">
        <v>1877603</v>
      </c>
      <c r="M176" s="14" t="n">
        <f aca="false">+K176+L176</f>
        <v>1998083</v>
      </c>
    </row>
    <row r="177" customFormat="false" ht="12" hidden="false" customHeight="false" outlineLevel="0" collapsed="false">
      <c r="A177" s="13" t="s">
        <v>84</v>
      </c>
      <c r="B177" s="14" t="n">
        <v>6921</v>
      </c>
      <c r="C177" s="14" t="n">
        <v>42</v>
      </c>
      <c r="D177" s="14" t="n">
        <v>360.980373699111</v>
      </c>
      <c r="E177" s="14" t="n">
        <v>220.712776233224</v>
      </c>
      <c r="F177" s="14" t="n">
        <v>42</v>
      </c>
      <c r="G177" s="14" t="n">
        <v>55</v>
      </c>
      <c r="H177" s="14" t="n">
        <v>11</v>
      </c>
      <c r="I177" s="14" t="n">
        <v>58.63</v>
      </c>
      <c r="J177" s="15" t="n">
        <v>0.0149806569561188</v>
      </c>
      <c r="K177" s="14" t="n">
        <v>147176</v>
      </c>
      <c r="L177" s="14" t="n">
        <v>1279977</v>
      </c>
      <c r="M177" s="14" t="n">
        <f aca="false">+K177+L177</f>
        <v>1427153</v>
      </c>
    </row>
    <row r="178" customFormat="false" ht="12.75" hidden="false" customHeight="false" outlineLevel="0" collapsed="false">
      <c r="A178" s="16" t="s">
        <v>85</v>
      </c>
      <c r="B178" s="17" t="n">
        <v>8110</v>
      </c>
      <c r="C178" s="17" t="n">
        <v>34</v>
      </c>
      <c r="D178" s="17" t="n">
        <v>436.483244913171</v>
      </c>
      <c r="E178" s="17" t="n">
        <v>226.977041660159</v>
      </c>
      <c r="F178" s="17" t="n">
        <v>23</v>
      </c>
      <c r="G178" s="17" t="n">
        <v>43</v>
      </c>
      <c r="H178" s="17" t="n">
        <v>9</v>
      </c>
      <c r="I178" s="17" t="n">
        <v>45.97</v>
      </c>
      <c r="J178" s="18" t="n">
        <v>0.00799957774189427</v>
      </c>
      <c r="K178" s="17" t="n">
        <v>78591</v>
      </c>
      <c r="L178" s="17" t="n">
        <v>1266816</v>
      </c>
      <c r="M178" s="17" t="n">
        <f aca="false">+K178+L178</f>
        <v>1345407</v>
      </c>
    </row>
    <row r="179" customFormat="false" ht="12.75" hidden="false" customHeight="false" outlineLevel="0" collapsed="false">
      <c r="A179" s="19" t="s">
        <v>49</v>
      </c>
      <c r="B179" s="20" t="n">
        <f aca="false">SUM(B154:B178)</f>
        <v>255258</v>
      </c>
      <c r="C179" s="20" t="n">
        <f aca="false">SUM(C154:C178)</f>
        <v>1192</v>
      </c>
      <c r="D179" s="20" t="n">
        <f aca="false">SUM(D154:D178)</f>
        <v>14847.4581818182</v>
      </c>
      <c r="E179" s="20" t="n">
        <f aca="false">SUM(E154:E178)</f>
        <v>9437.02368920837</v>
      </c>
      <c r="F179" s="20" t="n">
        <f aca="false">SUM(F154:F178)</f>
        <v>3376</v>
      </c>
      <c r="G179" s="20" t="n">
        <f aca="false">SUM(G154:G178)</f>
        <v>6661</v>
      </c>
      <c r="H179" s="20" t="n">
        <f aca="false">SUM(H154:H178)</f>
        <v>790</v>
      </c>
      <c r="I179" s="20" t="n">
        <f aca="false">SUM(I154:I178)</f>
        <v>6921.7</v>
      </c>
      <c r="J179" s="21" t="n">
        <f aca="false">SUM(J154:J178)</f>
        <v>1</v>
      </c>
      <c r="K179" s="20" t="n">
        <f aca="false">SUM(K154:K178)</f>
        <v>9824434</v>
      </c>
      <c r="L179" s="20" t="n">
        <f aca="false">SUM(L154:L178)</f>
        <v>186664245</v>
      </c>
      <c r="M179" s="20" t="n">
        <f aca="false">SUM(M154:M178)</f>
        <v>196488679</v>
      </c>
    </row>
    <row r="180" customFormat="false" ht="12" hidden="false" customHeight="false" outlineLevel="0" collapsed="false">
      <c r="A180" s="23" t="s">
        <v>50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customFormat="false" ht="12" hidden="false" customHeight="false" outlineLevel="0" collapsed="false">
      <c r="A181" s="23" t="s">
        <v>51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customFormat="false" ht="12" hidden="false" customHeight="false" outlineLevel="0" collapsed="false">
      <c r="A182" s="23"/>
      <c r="B182" s="22" t="n">
        <f aca="false">SUM(B154:B178)-B179</f>
        <v>0</v>
      </c>
      <c r="C182" s="22" t="n">
        <f aca="false">SUM(C154:C178)-C179</f>
        <v>0</v>
      </c>
      <c r="D182" s="22" t="n">
        <f aca="false">SUM(D154:D178)-D179</f>
        <v>0</v>
      </c>
      <c r="E182" s="22" t="n">
        <f aca="false">SUM(E154:E178)-E179</f>
        <v>0</v>
      </c>
      <c r="F182" s="22" t="n">
        <f aca="false">SUM(F154:F178)-F179</f>
        <v>0</v>
      </c>
      <c r="G182" s="22" t="n">
        <f aca="false">SUM(G154:G178)-G179</f>
        <v>0</v>
      </c>
      <c r="H182" s="22" t="n">
        <f aca="false">SUM(H154:H178)-H179</f>
        <v>0</v>
      </c>
      <c r="I182" s="22" t="n">
        <f aca="false">SUM(I154:I178)-I179</f>
        <v>0</v>
      </c>
      <c r="J182" s="22" t="n">
        <f aca="false">SUM(J154:J178)-J179</f>
        <v>0</v>
      </c>
      <c r="K182" s="22" t="n">
        <f aca="false">SUM(K154:K178)-K179</f>
        <v>0</v>
      </c>
      <c r="L182" s="22" t="n">
        <f aca="false">SUM(L154:L178)-L179</f>
        <v>0</v>
      </c>
      <c r="M182" s="22" t="n">
        <f aca="false">SUM(M154:M178)-M179</f>
        <v>0</v>
      </c>
    </row>
    <row r="183" customFormat="false" ht="12.75" hidden="false" customHeight="false" outlineLevel="0" collapsed="false">
      <c r="A183" s="6" t="s">
        <v>113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customFormat="false" ht="12.75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I185" s="29"/>
    </row>
    <row r="186" customFormat="false" ht="12.75" hidden="false" customHeight="true" outlineLevel="0" collapsed="false">
      <c r="A186" s="7" t="s">
        <v>8</v>
      </c>
      <c r="B186" s="8" t="s">
        <v>9</v>
      </c>
      <c r="C186" s="8"/>
      <c r="D186" s="8"/>
      <c r="E186" s="8"/>
      <c r="F186" s="8"/>
      <c r="G186" s="8"/>
      <c r="H186" s="8"/>
      <c r="I186" s="8"/>
      <c r="J186" s="7" t="s">
        <v>10</v>
      </c>
      <c r="K186" s="7" t="s">
        <v>11</v>
      </c>
      <c r="L186" s="7" t="s">
        <v>12</v>
      </c>
      <c r="M186" s="7" t="s">
        <v>13</v>
      </c>
    </row>
    <row r="187" customFormat="false" ht="36.75" hidden="false" customHeight="false" outlineLevel="0" collapsed="false">
      <c r="A187" s="7"/>
      <c r="B187" s="9" t="s">
        <v>115</v>
      </c>
      <c r="C187" s="9" t="s">
        <v>116</v>
      </c>
      <c r="D187" s="9" t="s">
        <v>117</v>
      </c>
      <c r="E187" s="9" t="s">
        <v>118</v>
      </c>
      <c r="F187" s="9" t="s">
        <v>119</v>
      </c>
      <c r="G187" s="9" t="s">
        <v>120</v>
      </c>
      <c r="H187" s="9" t="s">
        <v>121</v>
      </c>
      <c r="I187" s="7" t="s">
        <v>21</v>
      </c>
      <c r="J187" s="7"/>
      <c r="K187" s="7"/>
      <c r="L187" s="7"/>
      <c r="M187" s="7"/>
    </row>
    <row r="188" customFormat="false" ht="12" hidden="false" customHeight="false" outlineLevel="0" collapsed="false">
      <c r="A188" s="10" t="s">
        <v>61</v>
      </c>
      <c r="B188" s="11" t="n">
        <v>26658</v>
      </c>
      <c r="C188" s="11" t="n">
        <v>68</v>
      </c>
      <c r="D188" s="11" t="n">
        <v>1775.77608022699</v>
      </c>
      <c r="E188" s="11" t="n">
        <v>1119.83258844264</v>
      </c>
      <c r="F188" s="11" t="n">
        <v>739</v>
      </c>
      <c r="G188" s="11" t="n">
        <v>1618</v>
      </c>
      <c r="H188" s="11" t="n">
        <v>184</v>
      </c>
      <c r="I188" s="11" t="n">
        <v>1678.72</v>
      </c>
      <c r="J188" s="12" t="n">
        <v>0.139974656313444</v>
      </c>
      <c r="K188" s="11" t="n">
        <v>1271540</v>
      </c>
      <c r="L188" s="11" t="n">
        <v>33878367</v>
      </c>
      <c r="M188" s="11" t="n">
        <f aca="false">+K188+L188</f>
        <v>35149907</v>
      </c>
    </row>
    <row r="189" customFormat="false" ht="12" hidden="false" customHeight="false" outlineLevel="0" collapsed="false">
      <c r="A189" s="13" t="s">
        <v>62</v>
      </c>
      <c r="B189" s="14" t="n">
        <v>21566</v>
      </c>
      <c r="C189" s="14" t="n">
        <v>65</v>
      </c>
      <c r="D189" s="14" t="n">
        <v>1914.83930893964</v>
      </c>
      <c r="E189" s="14" t="n">
        <v>1187.45514216684</v>
      </c>
      <c r="F189" s="14" t="n">
        <v>578</v>
      </c>
      <c r="G189" s="14" t="n">
        <v>1490</v>
      </c>
      <c r="H189" s="14" t="n">
        <v>128</v>
      </c>
      <c r="I189" s="14" t="n">
        <v>1532.24</v>
      </c>
      <c r="J189" s="15" t="n">
        <v>0.0902090671814147</v>
      </c>
      <c r="K189" s="14" t="n">
        <v>819466</v>
      </c>
      <c r="L189" s="14" t="n">
        <v>21514369</v>
      </c>
      <c r="M189" s="14" t="n">
        <f aca="false">+K189+L189</f>
        <v>22333835</v>
      </c>
    </row>
    <row r="190" customFormat="false" ht="12" hidden="false" customHeight="false" outlineLevel="0" collapsed="false">
      <c r="A190" s="13" t="s">
        <v>63</v>
      </c>
      <c r="B190" s="14" t="n">
        <v>23749</v>
      </c>
      <c r="C190" s="14" t="n">
        <v>98</v>
      </c>
      <c r="D190" s="14" t="n">
        <v>1278.84568721162</v>
      </c>
      <c r="E190" s="14" t="n">
        <v>929.410081151014</v>
      </c>
      <c r="F190" s="14" t="n">
        <v>294</v>
      </c>
      <c r="G190" s="14" t="n">
        <v>792</v>
      </c>
      <c r="H190" s="14" t="n">
        <v>69</v>
      </c>
      <c r="I190" s="14" t="n">
        <v>814.77</v>
      </c>
      <c r="J190" s="15" t="n">
        <v>0.0675617764007377</v>
      </c>
      <c r="K190" s="14" t="n">
        <v>613737</v>
      </c>
      <c r="L190" s="14" t="n">
        <v>12764267</v>
      </c>
      <c r="M190" s="14" t="n">
        <f aca="false">+K190+L190</f>
        <v>13378004</v>
      </c>
    </row>
    <row r="191" customFormat="false" ht="12" hidden="false" customHeight="false" outlineLevel="0" collapsed="false">
      <c r="A191" s="13" t="s">
        <v>64</v>
      </c>
      <c r="B191" s="14" t="n">
        <v>13386</v>
      </c>
      <c r="C191" s="14" t="n">
        <v>54</v>
      </c>
      <c r="D191" s="14" t="n">
        <v>552.623309754551</v>
      </c>
      <c r="E191" s="14" t="n">
        <v>398.712305996039</v>
      </c>
      <c r="F191" s="14" t="n">
        <v>113</v>
      </c>
      <c r="G191" s="14" t="n">
        <v>257</v>
      </c>
      <c r="H191" s="14" t="n">
        <v>49</v>
      </c>
      <c r="I191" s="14" t="n">
        <v>273.17</v>
      </c>
      <c r="J191" s="15" t="n">
        <v>0.0585003306697915</v>
      </c>
      <c r="K191" s="14" t="n">
        <v>531422</v>
      </c>
      <c r="L191" s="14" t="n">
        <v>9668307</v>
      </c>
      <c r="M191" s="14" t="n">
        <f aca="false">+K191+L191</f>
        <v>10199729</v>
      </c>
    </row>
    <row r="192" customFormat="false" ht="12" hidden="false" customHeight="false" outlineLevel="0" collapsed="false">
      <c r="A192" s="13" t="s">
        <v>65</v>
      </c>
      <c r="B192" s="14" t="n">
        <v>14130</v>
      </c>
      <c r="C192" s="14" t="n">
        <v>64</v>
      </c>
      <c r="D192" s="14" t="n">
        <v>527.336169117455</v>
      </c>
      <c r="E192" s="14" t="n">
        <v>288.252155443993</v>
      </c>
      <c r="F192" s="14" t="n">
        <v>100</v>
      </c>
      <c r="G192" s="14" t="n">
        <v>420</v>
      </c>
      <c r="H192" s="14" t="n">
        <v>4</v>
      </c>
      <c r="I192" s="14" t="n">
        <v>421.32</v>
      </c>
      <c r="J192" s="15" t="n">
        <v>0.0788229796306569</v>
      </c>
      <c r="K192" s="14" t="n">
        <v>716034</v>
      </c>
      <c r="L192" s="14" t="n">
        <v>9534851</v>
      </c>
      <c r="M192" s="14" t="n">
        <f aca="false">+K192+L192</f>
        <v>10250885</v>
      </c>
    </row>
    <row r="193" customFormat="false" ht="12" hidden="false" customHeight="false" outlineLevel="0" collapsed="false">
      <c r="A193" s="13" t="s">
        <v>66</v>
      </c>
      <c r="B193" s="14" t="n">
        <v>17275</v>
      </c>
      <c r="C193" s="14" t="n">
        <v>64</v>
      </c>
      <c r="D193" s="14" t="n">
        <v>851.501519874431</v>
      </c>
      <c r="E193" s="14" t="n">
        <v>571.952884044852</v>
      </c>
      <c r="F193" s="14" t="n">
        <v>164</v>
      </c>
      <c r="G193" s="14" t="n">
        <v>367</v>
      </c>
      <c r="H193" s="14" t="n">
        <v>25</v>
      </c>
      <c r="I193" s="14" t="n">
        <v>375.25</v>
      </c>
      <c r="J193" s="15" t="n">
        <v>0.0408077141157916</v>
      </c>
      <c r="K193" s="14" t="n">
        <v>370701</v>
      </c>
      <c r="L193" s="14" t="n">
        <v>10826886</v>
      </c>
      <c r="M193" s="14" t="n">
        <f aca="false">+K193+L193</f>
        <v>11197587</v>
      </c>
    </row>
    <row r="194" customFormat="false" ht="12" hidden="false" customHeight="false" outlineLevel="0" collapsed="false">
      <c r="A194" s="13" t="s">
        <v>67</v>
      </c>
      <c r="B194" s="14" t="n">
        <v>11648</v>
      </c>
      <c r="C194" s="14" t="n">
        <v>55</v>
      </c>
      <c r="D194" s="14" t="n">
        <v>860.151789492559</v>
      </c>
      <c r="E194" s="14" t="n">
        <v>441.562092522862</v>
      </c>
      <c r="F194" s="14" t="n">
        <v>158</v>
      </c>
      <c r="G194" s="14" t="n">
        <v>340</v>
      </c>
      <c r="H194" s="14" t="n">
        <v>37</v>
      </c>
      <c r="I194" s="14" t="n">
        <v>352.21</v>
      </c>
      <c r="J194" s="15" t="n">
        <v>0.0242657450092145</v>
      </c>
      <c r="K194" s="14" t="n">
        <v>220432</v>
      </c>
      <c r="L194" s="14" t="n">
        <v>8315950</v>
      </c>
      <c r="M194" s="14" t="n">
        <f aca="false">+K194+L194</f>
        <v>8536382</v>
      </c>
    </row>
    <row r="195" customFormat="false" ht="12" hidden="false" customHeight="false" outlineLevel="0" collapsed="false">
      <c r="A195" s="13" t="s">
        <v>68</v>
      </c>
      <c r="B195" s="14" t="n">
        <v>9216</v>
      </c>
      <c r="C195" s="14" t="n">
        <v>49</v>
      </c>
      <c r="D195" s="14" t="n">
        <v>448.882388942995</v>
      </c>
      <c r="E195" s="14" t="n">
        <v>296.667099160314</v>
      </c>
      <c r="F195" s="14" t="n">
        <v>47.5</v>
      </c>
      <c r="G195" s="14" t="n">
        <v>220</v>
      </c>
      <c r="H195" s="14" t="n">
        <v>25</v>
      </c>
      <c r="I195" s="14" t="n">
        <v>228.25</v>
      </c>
      <c r="J195" s="15" t="n">
        <v>0.034552184635595</v>
      </c>
      <c r="K195" s="14" t="n">
        <v>313875</v>
      </c>
      <c r="L195" s="14" t="n">
        <v>8096999</v>
      </c>
      <c r="M195" s="14" t="n">
        <f aca="false">+K195+L195</f>
        <v>8410874</v>
      </c>
    </row>
    <row r="196" customFormat="false" ht="12" hidden="false" customHeight="false" outlineLevel="0" collapsed="false">
      <c r="A196" s="13" t="s">
        <v>69</v>
      </c>
      <c r="B196" s="14" t="n">
        <v>15464</v>
      </c>
      <c r="C196" s="14" t="n">
        <v>65</v>
      </c>
      <c r="D196" s="14" t="n">
        <v>787.294757147325</v>
      </c>
      <c r="E196" s="14" t="n">
        <v>366.491462880141</v>
      </c>
      <c r="F196" s="14" t="n">
        <v>85</v>
      </c>
      <c r="G196" s="14" t="n">
        <v>220</v>
      </c>
      <c r="H196" s="14" t="n">
        <v>27</v>
      </c>
      <c r="I196" s="14" t="n">
        <v>228.91</v>
      </c>
      <c r="J196" s="15" t="n">
        <v>0.0135951501609844</v>
      </c>
      <c r="K196" s="14" t="n">
        <v>123499</v>
      </c>
      <c r="L196" s="14" t="n">
        <v>3463987</v>
      </c>
      <c r="M196" s="14" t="n">
        <f aca="false">+K196+L196</f>
        <v>3587486</v>
      </c>
    </row>
    <row r="197" customFormat="false" ht="12" hidden="false" customHeight="false" outlineLevel="0" collapsed="false">
      <c r="A197" s="13" t="s">
        <v>70</v>
      </c>
      <c r="B197" s="14" t="n">
        <v>6317</v>
      </c>
      <c r="C197" s="14" t="n">
        <v>52</v>
      </c>
      <c r="D197" s="14" t="n">
        <v>315.137275897253</v>
      </c>
      <c r="E197" s="14" t="n">
        <v>180.440299612668</v>
      </c>
      <c r="F197" s="14" t="n">
        <v>26.5</v>
      </c>
      <c r="G197" s="14" t="n">
        <v>93</v>
      </c>
      <c r="H197" s="14" t="n">
        <v>13</v>
      </c>
      <c r="I197" s="14" t="n">
        <v>97.29</v>
      </c>
      <c r="J197" s="15" t="n">
        <v>0.015998494505324</v>
      </c>
      <c r="K197" s="14" t="n">
        <v>145332</v>
      </c>
      <c r="L197" s="14" t="n">
        <v>3332032</v>
      </c>
      <c r="M197" s="14" t="n">
        <f aca="false">+K197+L197</f>
        <v>3477364</v>
      </c>
    </row>
    <row r="198" customFormat="false" ht="12" hidden="false" customHeight="false" outlineLevel="0" collapsed="false">
      <c r="A198" s="13" t="s">
        <v>71</v>
      </c>
      <c r="B198" s="14" t="n">
        <v>7507</v>
      </c>
      <c r="C198" s="14" t="n">
        <v>37</v>
      </c>
      <c r="D198" s="14" t="n">
        <v>309.016044239448</v>
      </c>
      <c r="E198" s="14" t="n">
        <v>138.95979020979</v>
      </c>
      <c r="F198" s="14" t="n">
        <v>26</v>
      </c>
      <c r="G198" s="14" t="n">
        <v>111</v>
      </c>
      <c r="H198" s="14" t="n">
        <v>8</v>
      </c>
      <c r="I198" s="14" t="n">
        <v>113.64</v>
      </c>
      <c r="J198" s="15" t="n">
        <v>0.0220623453967599</v>
      </c>
      <c r="K198" s="14" t="n">
        <v>200416</v>
      </c>
      <c r="L198" s="14" t="n">
        <v>3568139</v>
      </c>
      <c r="M198" s="14" t="n">
        <f aca="false">+K198+L198</f>
        <v>3768555</v>
      </c>
    </row>
    <row r="199" customFormat="false" ht="12" hidden="false" customHeight="false" outlineLevel="0" collapsed="false">
      <c r="A199" s="13" t="s">
        <v>72</v>
      </c>
      <c r="B199" s="14" t="n">
        <v>10659</v>
      </c>
      <c r="C199" s="14" t="n">
        <v>55</v>
      </c>
      <c r="D199" s="14" t="n">
        <v>424.986300538114</v>
      </c>
      <c r="E199" s="14" t="n">
        <v>322.379133895233</v>
      </c>
      <c r="F199" s="14" t="n">
        <v>32</v>
      </c>
      <c r="G199" s="14" t="n">
        <v>97</v>
      </c>
      <c r="H199" s="14" t="n">
        <v>10</v>
      </c>
      <c r="I199" s="14" t="n">
        <v>100.3</v>
      </c>
      <c r="J199" s="15" t="n">
        <v>0.0416505873465861</v>
      </c>
      <c r="K199" s="14" t="n">
        <v>378357</v>
      </c>
      <c r="L199" s="14" t="n">
        <v>3974619</v>
      </c>
      <c r="M199" s="14" t="n">
        <f aca="false">+K199+L199</f>
        <v>4352976</v>
      </c>
    </row>
    <row r="200" customFormat="false" ht="12" hidden="false" customHeight="false" outlineLevel="0" collapsed="false">
      <c r="A200" s="13" t="s">
        <v>73</v>
      </c>
      <c r="B200" s="14" t="n">
        <v>8289</v>
      </c>
      <c r="C200" s="14" t="n">
        <v>50</v>
      </c>
      <c r="D200" s="14" t="n">
        <v>305.556417280862</v>
      </c>
      <c r="E200" s="14" t="n">
        <v>200.360606060606</v>
      </c>
      <c r="F200" s="14" t="n">
        <v>77</v>
      </c>
      <c r="G200" s="14" t="n">
        <v>254</v>
      </c>
      <c r="H200" s="14" t="n">
        <v>47</v>
      </c>
      <c r="I200" s="14" t="n">
        <v>269.51</v>
      </c>
      <c r="J200" s="15" t="n">
        <v>0.109033932130603</v>
      </c>
      <c r="K200" s="14" t="n">
        <v>990473</v>
      </c>
      <c r="L200" s="14" t="n">
        <v>4929764</v>
      </c>
      <c r="M200" s="14" t="n">
        <f aca="false">+K200+L200</f>
        <v>5920237</v>
      </c>
    </row>
    <row r="201" customFormat="false" ht="12" hidden="false" customHeight="false" outlineLevel="0" collapsed="false">
      <c r="A201" s="13" t="s">
        <v>74</v>
      </c>
      <c r="B201" s="14" t="n">
        <v>2583</v>
      </c>
      <c r="C201" s="14" t="n">
        <v>25</v>
      </c>
      <c r="D201" s="14" t="n">
        <v>167.113636363636</v>
      </c>
      <c r="E201" s="14" t="n">
        <v>67.6590909090909</v>
      </c>
      <c r="F201" s="14" t="n">
        <v>10</v>
      </c>
      <c r="G201" s="14" t="n">
        <v>47</v>
      </c>
      <c r="H201" s="14" t="n">
        <v>21</v>
      </c>
      <c r="I201" s="14" t="n">
        <v>53.93</v>
      </c>
      <c r="J201" s="15" t="n">
        <v>0.00885302326332534</v>
      </c>
      <c r="K201" s="14" t="n">
        <v>80422</v>
      </c>
      <c r="L201" s="14" t="n">
        <v>1750704</v>
      </c>
      <c r="M201" s="14" t="n">
        <f aca="false">+K201+L201</f>
        <v>1831126</v>
      </c>
    </row>
    <row r="202" customFormat="false" ht="12" hidden="false" customHeight="false" outlineLevel="0" collapsed="false">
      <c r="A202" s="13" t="s">
        <v>75</v>
      </c>
      <c r="B202" s="14" t="n">
        <v>7229</v>
      </c>
      <c r="C202" s="14" t="n">
        <v>26</v>
      </c>
      <c r="D202" s="14" t="n">
        <v>342.322528562325</v>
      </c>
      <c r="E202" s="14" t="n">
        <v>315.254346744144</v>
      </c>
      <c r="F202" s="14" t="n">
        <v>73</v>
      </c>
      <c r="G202" s="14" t="n">
        <v>171</v>
      </c>
      <c r="H202" s="14" t="n">
        <v>47</v>
      </c>
      <c r="I202" s="14" t="n">
        <v>186.51</v>
      </c>
      <c r="J202" s="15" t="n">
        <v>0.0930129809383011</v>
      </c>
      <c r="K202" s="14" t="n">
        <v>844937</v>
      </c>
      <c r="L202" s="14" t="n">
        <v>10713058</v>
      </c>
      <c r="M202" s="14" t="n">
        <f aca="false">+K202+L202</f>
        <v>11557995</v>
      </c>
    </row>
    <row r="203" customFormat="false" ht="12" hidden="false" customHeight="false" outlineLevel="0" collapsed="false">
      <c r="A203" s="13" t="s">
        <v>76</v>
      </c>
      <c r="B203" s="14" t="n">
        <v>2916</v>
      </c>
      <c r="C203" s="14" t="n">
        <v>24</v>
      </c>
      <c r="D203" s="14" t="n">
        <v>160.956442666591</v>
      </c>
      <c r="E203" s="14" t="n">
        <v>48.2368247694335</v>
      </c>
      <c r="F203" s="14" t="n">
        <v>3</v>
      </c>
      <c r="G203" s="14" t="n">
        <v>9</v>
      </c>
      <c r="H203" s="14" t="n">
        <v>9</v>
      </c>
      <c r="I203" s="14" t="n">
        <v>11.97</v>
      </c>
      <c r="J203" s="15" t="n">
        <v>0.00375490856319922</v>
      </c>
      <c r="K203" s="14" t="n">
        <v>34110</v>
      </c>
      <c r="L203" s="14" t="n">
        <v>1537815</v>
      </c>
      <c r="M203" s="14" t="n">
        <f aca="false">+K203+L203</f>
        <v>1571925</v>
      </c>
    </row>
    <row r="204" customFormat="false" ht="12" hidden="false" customHeight="false" outlineLevel="0" collapsed="false">
      <c r="A204" s="13" t="s">
        <v>77</v>
      </c>
      <c r="B204" s="14" t="n">
        <v>7669</v>
      </c>
      <c r="C204" s="14" t="n">
        <v>76</v>
      </c>
      <c r="D204" s="14" t="n">
        <v>333.141774891775</v>
      </c>
      <c r="E204" s="14" t="n">
        <v>265.353896103896</v>
      </c>
      <c r="F204" s="14" t="n">
        <v>25</v>
      </c>
      <c r="G204" s="14" t="n">
        <v>113</v>
      </c>
      <c r="H204" s="14" t="n">
        <v>21</v>
      </c>
      <c r="I204" s="14" t="n">
        <v>119.93</v>
      </c>
      <c r="J204" s="15" t="n">
        <v>0.0470416054081576</v>
      </c>
      <c r="K204" s="14" t="n">
        <v>427330</v>
      </c>
      <c r="L204" s="14" t="n">
        <v>6982101</v>
      </c>
      <c r="M204" s="14" t="n">
        <f aca="false">+K204+L204</f>
        <v>7409431</v>
      </c>
    </row>
    <row r="205" customFormat="false" ht="12" hidden="false" customHeight="false" outlineLevel="0" collapsed="false">
      <c r="A205" s="13" t="s">
        <v>78</v>
      </c>
      <c r="B205" s="14" t="n">
        <v>4207</v>
      </c>
      <c r="C205" s="14" t="n">
        <v>41</v>
      </c>
      <c r="D205" s="14" t="n">
        <v>280.220742590743</v>
      </c>
      <c r="E205" s="14" t="n">
        <v>147.692770562771</v>
      </c>
      <c r="F205" s="14" t="n">
        <v>15</v>
      </c>
      <c r="G205" s="14" t="n">
        <v>33</v>
      </c>
      <c r="H205" s="14" t="n">
        <v>10</v>
      </c>
      <c r="I205" s="14" t="n">
        <v>36.3</v>
      </c>
      <c r="J205" s="15" t="n">
        <v>0.00624186371631793</v>
      </c>
      <c r="K205" s="14" t="n">
        <v>56702</v>
      </c>
      <c r="L205" s="14" t="n">
        <v>2259985</v>
      </c>
      <c r="M205" s="14" t="n">
        <f aca="false">+K205+L205</f>
        <v>2316687</v>
      </c>
    </row>
    <row r="206" customFormat="false" ht="12" hidden="false" customHeight="false" outlineLevel="0" collapsed="false">
      <c r="A206" s="13" t="s">
        <v>79</v>
      </c>
      <c r="B206" s="14" t="n">
        <v>4694</v>
      </c>
      <c r="C206" s="14" t="n">
        <v>25</v>
      </c>
      <c r="D206" s="14" t="n">
        <v>257.833957290384</v>
      </c>
      <c r="E206" s="14" t="n">
        <v>119.735173551928</v>
      </c>
      <c r="F206" s="14" t="n">
        <v>9</v>
      </c>
      <c r="G206" s="14" t="n">
        <v>18</v>
      </c>
      <c r="H206" s="14" t="n">
        <v>5</v>
      </c>
      <c r="I206" s="14" t="n">
        <v>19.65</v>
      </c>
      <c r="J206" s="15" t="n">
        <v>0.00521718612328369</v>
      </c>
      <c r="K206" s="14" t="n">
        <v>47393</v>
      </c>
      <c r="L206" s="14" t="n">
        <v>4061862</v>
      </c>
      <c r="M206" s="14" t="n">
        <f aca="false">+K206+L206</f>
        <v>4109255</v>
      </c>
    </row>
    <row r="207" customFormat="false" ht="12" hidden="false" customHeight="false" outlineLevel="0" collapsed="false">
      <c r="A207" s="13" t="s">
        <v>80</v>
      </c>
      <c r="B207" s="14" t="n">
        <v>7566</v>
      </c>
      <c r="C207" s="14" t="n">
        <v>50</v>
      </c>
      <c r="D207" s="14" t="n">
        <v>330.994906999121</v>
      </c>
      <c r="E207" s="14" t="n">
        <v>202.183098923218</v>
      </c>
      <c r="F207" s="14" t="n">
        <v>2</v>
      </c>
      <c r="G207" s="14" t="n">
        <v>10</v>
      </c>
      <c r="H207" s="14" t="n">
        <v>2</v>
      </c>
      <c r="I207" s="14" t="n">
        <v>10.66</v>
      </c>
      <c r="J207" s="15" t="n">
        <v>0.0153774209197714</v>
      </c>
      <c r="K207" s="14" t="n">
        <v>139690</v>
      </c>
      <c r="L207" s="14" t="n">
        <v>2019662</v>
      </c>
      <c r="M207" s="14" t="n">
        <f aca="false">+K207+L207</f>
        <v>2159352</v>
      </c>
    </row>
    <row r="208" customFormat="false" ht="12" hidden="false" customHeight="false" outlineLevel="0" collapsed="false">
      <c r="A208" s="13" t="s">
        <v>81</v>
      </c>
      <c r="B208" s="14" t="n">
        <v>6744</v>
      </c>
      <c r="C208" s="14" t="n">
        <v>32</v>
      </c>
      <c r="D208" s="14" t="n">
        <v>220.654458305825</v>
      </c>
      <c r="E208" s="14" t="n">
        <v>138.878834868835</v>
      </c>
      <c r="F208" s="14" t="n">
        <v>5</v>
      </c>
      <c r="G208" s="14" t="n">
        <v>9</v>
      </c>
      <c r="H208" s="14" t="n">
        <v>0</v>
      </c>
      <c r="I208" s="14" t="n">
        <v>9</v>
      </c>
      <c r="J208" s="15" t="n">
        <v>0.0390822738705291</v>
      </c>
      <c r="K208" s="14" t="n">
        <v>355027</v>
      </c>
      <c r="L208" s="14" t="n">
        <v>3065449</v>
      </c>
      <c r="M208" s="14" t="n">
        <f aca="false">+K208+L208</f>
        <v>3420476</v>
      </c>
    </row>
    <row r="209" customFormat="false" ht="12" hidden="false" customHeight="false" outlineLevel="0" collapsed="false">
      <c r="A209" s="13" t="s">
        <v>82</v>
      </c>
      <c r="B209" s="14" t="n">
        <v>3851</v>
      </c>
      <c r="C209" s="14" t="n">
        <v>35</v>
      </c>
      <c r="D209" s="14" t="n">
        <v>308.046666666667</v>
      </c>
      <c r="E209" s="14" t="n">
        <v>155.727272727273</v>
      </c>
      <c r="F209" s="14" t="n">
        <v>28</v>
      </c>
      <c r="G209" s="14" t="n">
        <v>42</v>
      </c>
      <c r="H209" s="14" t="n">
        <v>11</v>
      </c>
      <c r="I209" s="14" t="n">
        <v>45.63</v>
      </c>
      <c r="J209" s="15" t="n">
        <v>0.00712143273703489</v>
      </c>
      <c r="K209" s="14" t="n">
        <v>64692</v>
      </c>
      <c r="L209" s="14" t="n">
        <v>2370571</v>
      </c>
      <c r="M209" s="14" t="n">
        <f aca="false">+K209+L209</f>
        <v>2435263</v>
      </c>
    </row>
    <row r="210" customFormat="false" ht="12" hidden="false" customHeight="false" outlineLevel="0" collapsed="false">
      <c r="A210" s="13" t="s">
        <v>83</v>
      </c>
      <c r="B210" s="14" t="n">
        <v>5548</v>
      </c>
      <c r="C210" s="14" t="n">
        <v>20</v>
      </c>
      <c r="D210" s="14" t="n">
        <v>295.712737210443</v>
      </c>
      <c r="E210" s="14" t="n">
        <v>189.940009937716</v>
      </c>
      <c r="F210" s="14" t="n">
        <v>11</v>
      </c>
      <c r="G210" s="14" t="n">
        <v>48</v>
      </c>
      <c r="H210" s="14" t="n">
        <v>8</v>
      </c>
      <c r="I210" s="14" t="n">
        <v>50.64</v>
      </c>
      <c r="J210" s="15" t="n">
        <v>0.0153479155235067</v>
      </c>
      <c r="K210" s="14" t="n">
        <v>139422</v>
      </c>
      <c r="L210" s="14" t="n">
        <v>1688062</v>
      </c>
      <c r="M210" s="14" t="n">
        <f aca="false">+K210+L210</f>
        <v>1827484</v>
      </c>
    </row>
    <row r="211" customFormat="false" ht="12" hidden="false" customHeight="false" outlineLevel="0" collapsed="false">
      <c r="A211" s="13" t="s">
        <v>84</v>
      </c>
      <c r="B211" s="14" t="n">
        <v>6796</v>
      </c>
      <c r="C211" s="14" t="n">
        <v>40</v>
      </c>
      <c r="D211" s="14" t="n">
        <v>353.046566418288</v>
      </c>
      <c r="E211" s="14" t="n">
        <v>204.801998850664</v>
      </c>
      <c r="F211" s="14" t="n">
        <v>30</v>
      </c>
      <c r="G211" s="14" t="n">
        <v>61</v>
      </c>
      <c r="H211" s="14" t="n">
        <v>13</v>
      </c>
      <c r="I211" s="14" t="n">
        <v>65.29</v>
      </c>
      <c r="J211" s="15" t="n">
        <v>0.0127221466370463</v>
      </c>
      <c r="K211" s="14" t="n">
        <v>115569</v>
      </c>
      <c r="L211" s="14" t="n">
        <v>1130242</v>
      </c>
      <c r="M211" s="14" t="n">
        <f aca="false">+K211+L211</f>
        <v>1245811</v>
      </c>
    </row>
    <row r="212" customFormat="false" ht="12.75" hidden="false" customHeight="false" outlineLevel="0" collapsed="false">
      <c r="A212" s="16" t="s">
        <v>85</v>
      </c>
      <c r="B212" s="17" t="n">
        <v>8097</v>
      </c>
      <c r="C212" s="17" t="n">
        <v>32</v>
      </c>
      <c r="D212" s="17" t="n">
        <v>385.386000903435</v>
      </c>
      <c r="E212" s="17" t="n">
        <v>193.597460747204</v>
      </c>
      <c r="F212" s="17" t="n">
        <v>6</v>
      </c>
      <c r="G212" s="17" t="n">
        <v>47</v>
      </c>
      <c r="H212" s="17" t="n">
        <v>10</v>
      </c>
      <c r="I212" s="17" t="n">
        <v>50.3</v>
      </c>
      <c r="J212" s="18" t="n">
        <v>0.00919227880262328</v>
      </c>
      <c r="K212" s="17" t="n">
        <v>83503</v>
      </c>
      <c r="L212" s="17" t="n">
        <v>1149498</v>
      </c>
      <c r="M212" s="17" t="n">
        <f aca="false">+K212+L212</f>
        <v>1233001</v>
      </c>
    </row>
    <row r="213" customFormat="false" ht="12.75" hidden="false" customHeight="false" outlineLevel="0" collapsed="false">
      <c r="A213" s="19" t="s">
        <v>49</v>
      </c>
      <c r="B213" s="20" t="n">
        <f aca="false">+SUM(B188:B212)</f>
        <v>253764</v>
      </c>
      <c r="C213" s="20" t="n">
        <f aca="false">+SUM(C188:C212)</f>
        <v>1202</v>
      </c>
      <c r="D213" s="20" t="n">
        <f aca="false">+SUM(D188:D212)</f>
        <v>13787.3774675325</v>
      </c>
      <c r="E213" s="20" t="n">
        <f aca="false">+SUM(E188:E212)</f>
        <v>8491.53642028317</v>
      </c>
      <c r="F213" s="20" t="n">
        <f aca="false">+SUM(F188:F212)</f>
        <v>2657</v>
      </c>
      <c r="G213" s="20" t="n">
        <f aca="false">+SUM(G188:G212)</f>
        <v>6887</v>
      </c>
      <c r="H213" s="20" t="n">
        <f aca="false">+SUM(H188:H212)</f>
        <v>783</v>
      </c>
      <c r="I213" s="20" t="n">
        <f aca="false">+SUM(I188:I212)</f>
        <v>7145.39</v>
      </c>
      <c r="J213" s="21" t="n">
        <f aca="false">+SUM(J188:J212)</f>
        <v>1</v>
      </c>
      <c r="K213" s="20" t="n">
        <f aca="false">+SUM(K188:K212)</f>
        <v>9084081</v>
      </c>
      <c r="L213" s="20" t="n">
        <f aca="false">SUM(L188:L212)</f>
        <v>172597546</v>
      </c>
      <c r="M213" s="20" t="n">
        <f aca="false">SUM(M188:M212)</f>
        <v>181681627</v>
      </c>
    </row>
    <row r="214" s="23" customFormat="true" ht="12" hidden="false" customHeight="false" outlineLevel="0" collapsed="false">
      <c r="A214" s="23" t="s">
        <v>50</v>
      </c>
    </row>
    <row r="215" s="23" customFormat="true" ht="12" hidden="false" customHeight="false" outlineLevel="0" collapsed="false">
      <c r="A215" s="23" t="s">
        <v>51</v>
      </c>
    </row>
    <row r="216" customFormat="false" ht="15" hidden="false" customHeight="false" outlineLevel="0" collapsed="false">
      <c r="A216" s="30"/>
      <c r="B216" s="22" t="n">
        <f aca="false">SUM(B188:B212)-B213</f>
        <v>0</v>
      </c>
      <c r="C216" s="22" t="n">
        <f aca="false">SUM(C188:C212)-C213</f>
        <v>0</v>
      </c>
      <c r="D216" s="22" t="n">
        <f aca="false">SUM(D188:D212)-D213</f>
        <v>0</v>
      </c>
      <c r="E216" s="22" t="n">
        <f aca="false">SUM(E188:E212)-E213</f>
        <v>0</v>
      </c>
      <c r="F216" s="22" t="n">
        <f aca="false">SUM(F188:F212)-F213</f>
        <v>0</v>
      </c>
      <c r="G216" s="22" t="n">
        <f aca="false">SUM(G188:G212)-G213</f>
        <v>0</v>
      </c>
      <c r="H216" s="22" t="n">
        <f aca="false">SUM(H188:H212)-H213</f>
        <v>0</v>
      </c>
      <c r="I216" s="22" t="n">
        <f aca="false">SUM(I188:I212)-I213</f>
        <v>0</v>
      </c>
      <c r="J216" s="22" t="n">
        <f aca="false">SUM(J188:J212)-J213</f>
        <v>0</v>
      </c>
      <c r="K216" s="22" t="n">
        <f aca="false">SUM(K188:K212)-K213</f>
        <v>0</v>
      </c>
      <c r="L216" s="22" t="n">
        <f aca="false">SUM(L188:L212)-L213</f>
        <v>0</v>
      </c>
      <c r="M216" s="22" t="n">
        <f aca="false">SUM(M188:M212)-M213</f>
        <v>0</v>
      </c>
    </row>
    <row r="217" customFormat="false" ht="12.75" hidden="false" customHeight="false" outlineLevel="0" collapsed="false">
      <c r="A217" s="6" t="s">
        <v>122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customFormat="false" ht="12.75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customFormat="false" ht="9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customFormat="false" ht="12.75" hidden="false" customHeight="true" outlineLevel="0" collapsed="false">
      <c r="A220" s="7" t="s">
        <v>8</v>
      </c>
      <c r="B220" s="8" t="s">
        <v>9</v>
      </c>
      <c r="C220" s="8"/>
      <c r="D220" s="8"/>
      <c r="E220" s="8"/>
      <c r="F220" s="8"/>
      <c r="G220" s="8"/>
      <c r="H220" s="8"/>
      <c r="I220" s="8"/>
      <c r="J220" s="7" t="s">
        <v>10</v>
      </c>
      <c r="K220" s="7" t="s">
        <v>11</v>
      </c>
      <c r="L220" s="7" t="s">
        <v>12</v>
      </c>
      <c r="M220" s="7" t="s">
        <v>13</v>
      </c>
    </row>
    <row r="221" customFormat="false" ht="36.75" hidden="false" customHeight="false" outlineLevel="0" collapsed="false">
      <c r="A221" s="7"/>
      <c r="B221" s="9" t="s">
        <v>124</v>
      </c>
      <c r="C221" s="9" t="s">
        <v>125</v>
      </c>
      <c r="D221" s="9" t="s">
        <v>126</v>
      </c>
      <c r="E221" s="9" t="s">
        <v>127</v>
      </c>
      <c r="F221" s="9" t="s">
        <v>128</v>
      </c>
      <c r="G221" s="9" t="s">
        <v>129</v>
      </c>
      <c r="H221" s="9" t="s">
        <v>130</v>
      </c>
      <c r="I221" s="7" t="s">
        <v>21</v>
      </c>
      <c r="J221" s="7"/>
      <c r="K221" s="7"/>
      <c r="L221" s="7"/>
      <c r="M221" s="7"/>
    </row>
    <row r="222" customFormat="false" ht="12" hidden="false" customHeight="false" outlineLevel="0" collapsed="false">
      <c r="A222" s="10" t="s">
        <v>61</v>
      </c>
      <c r="B222" s="11" t="n">
        <v>27024</v>
      </c>
      <c r="C222" s="11" t="n">
        <v>68</v>
      </c>
      <c r="D222" s="11" t="n">
        <v>1743.15519936718</v>
      </c>
      <c r="E222" s="11" t="n">
        <v>1065.9772287208</v>
      </c>
      <c r="F222" s="11" t="n">
        <v>657</v>
      </c>
      <c r="G222" s="11" t="n">
        <v>1384</v>
      </c>
      <c r="H222" s="11" t="n">
        <v>174</v>
      </c>
      <c r="I222" s="11" t="n">
        <v>1441.42</v>
      </c>
      <c r="J222" s="12" t="n">
        <v>0.145811480585786</v>
      </c>
      <c r="K222" s="11" t="n">
        <v>1225932</v>
      </c>
      <c r="L222" s="11" t="n">
        <v>31780038</v>
      </c>
      <c r="M222" s="11" t="n">
        <f aca="false">+K222+L222</f>
        <v>33005970</v>
      </c>
    </row>
    <row r="223" customFormat="false" ht="12" hidden="false" customHeight="false" outlineLevel="0" collapsed="false">
      <c r="A223" s="13" t="s">
        <v>62</v>
      </c>
      <c r="B223" s="14" t="n">
        <v>19836</v>
      </c>
      <c r="C223" s="14" t="n">
        <v>43</v>
      </c>
      <c r="D223" s="14" t="n">
        <v>1802.94024678234</v>
      </c>
      <c r="E223" s="14" t="n">
        <v>1100.49545322856</v>
      </c>
      <c r="F223" s="14" t="n">
        <v>521</v>
      </c>
      <c r="G223" s="14" t="n">
        <v>1195</v>
      </c>
      <c r="H223" s="14" t="n">
        <v>134</v>
      </c>
      <c r="I223" s="14" t="n">
        <v>1239.22</v>
      </c>
      <c r="J223" s="15" t="n">
        <v>0.0986193054233897</v>
      </c>
      <c r="K223" s="14" t="n">
        <v>829157</v>
      </c>
      <c r="L223" s="14" t="n">
        <v>20131198</v>
      </c>
      <c r="M223" s="14" t="n">
        <f aca="false">+K223+L223</f>
        <v>20960355</v>
      </c>
    </row>
    <row r="224" customFormat="false" ht="12" hidden="false" customHeight="false" outlineLevel="0" collapsed="false">
      <c r="A224" s="13" t="s">
        <v>63</v>
      </c>
      <c r="B224" s="14" t="n">
        <v>23130</v>
      </c>
      <c r="C224" s="14" t="n">
        <v>104</v>
      </c>
      <c r="D224" s="14" t="n">
        <v>1294.59564182884</v>
      </c>
      <c r="E224" s="14" t="n">
        <v>908.902460010657</v>
      </c>
      <c r="F224" s="14" t="n">
        <v>274</v>
      </c>
      <c r="G224" s="14" t="n">
        <v>673</v>
      </c>
      <c r="H224" s="14" t="n">
        <v>43</v>
      </c>
      <c r="I224" s="14" t="n">
        <v>687.19</v>
      </c>
      <c r="J224" s="15" t="n">
        <v>0.0650784806412471</v>
      </c>
      <c r="K224" s="14" t="n">
        <v>547157</v>
      </c>
      <c r="L224" s="14" t="n">
        <v>11888419</v>
      </c>
      <c r="M224" s="14" t="n">
        <f aca="false">+K224+L224</f>
        <v>12435576</v>
      </c>
    </row>
    <row r="225" customFormat="false" ht="12" hidden="false" customHeight="false" outlineLevel="0" collapsed="false">
      <c r="A225" s="13" t="s">
        <v>64</v>
      </c>
      <c r="B225" s="14" t="n">
        <v>13293</v>
      </c>
      <c r="C225" s="14" t="n">
        <v>58</v>
      </c>
      <c r="D225" s="14" t="n">
        <v>550.409533711333</v>
      </c>
      <c r="E225" s="14" t="n">
        <v>394.908055118092</v>
      </c>
      <c r="F225" s="14" t="n">
        <v>95</v>
      </c>
      <c r="G225" s="14" t="n">
        <v>220</v>
      </c>
      <c r="H225" s="14" t="n">
        <v>39</v>
      </c>
      <c r="I225" s="14" t="n">
        <v>232.87</v>
      </c>
      <c r="J225" s="15" t="n">
        <v>0.0551333555163613</v>
      </c>
      <c r="K225" s="14" t="n">
        <v>463542</v>
      </c>
      <c r="L225" s="14" t="n">
        <v>8955797</v>
      </c>
      <c r="M225" s="14" t="n">
        <f aca="false">+K225+L225</f>
        <v>9419339</v>
      </c>
    </row>
    <row r="226" customFormat="false" ht="12" hidden="false" customHeight="false" outlineLevel="0" collapsed="false">
      <c r="A226" s="13" t="s">
        <v>65</v>
      </c>
      <c r="B226" s="14" t="n">
        <v>16506</v>
      </c>
      <c r="C226" s="14" t="n">
        <v>103</v>
      </c>
      <c r="D226" s="14" t="n">
        <v>492.310418314822</v>
      </c>
      <c r="E226" s="14" t="n">
        <v>258.781512298075</v>
      </c>
      <c r="F226" s="14" t="n">
        <v>102</v>
      </c>
      <c r="G226" s="14" t="n">
        <v>260</v>
      </c>
      <c r="H226" s="14" t="n">
        <v>5</v>
      </c>
      <c r="I226" s="14" t="n">
        <v>261.65</v>
      </c>
      <c r="J226" s="15" t="n">
        <v>0.0793283157204555</v>
      </c>
      <c r="K226" s="14" t="n">
        <v>666965</v>
      </c>
      <c r="L226" s="14" t="n">
        <v>8622355</v>
      </c>
      <c r="M226" s="14" t="n">
        <f aca="false">+K226+L226</f>
        <v>9289320</v>
      </c>
    </row>
    <row r="227" customFormat="false" ht="12" hidden="false" customHeight="false" outlineLevel="0" collapsed="false">
      <c r="A227" s="13" t="s">
        <v>66</v>
      </c>
      <c r="B227" s="14" t="n">
        <v>19664</v>
      </c>
      <c r="C227" s="14" t="n">
        <v>64</v>
      </c>
      <c r="D227" s="14" t="n">
        <v>875.963553819899</v>
      </c>
      <c r="E227" s="14" t="n">
        <v>593.486216691619</v>
      </c>
      <c r="F227" s="14" t="n">
        <v>154</v>
      </c>
      <c r="G227" s="14" t="n">
        <v>313</v>
      </c>
      <c r="H227" s="14" t="n">
        <v>25</v>
      </c>
      <c r="I227" s="14" t="n">
        <v>321.25</v>
      </c>
      <c r="J227" s="15" t="n">
        <v>0.0447805728391969</v>
      </c>
      <c r="K227" s="14" t="n">
        <v>376499</v>
      </c>
      <c r="L227" s="14" t="n">
        <v>10171585</v>
      </c>
      <c r="M227" s="14" t="n">
        <f aca="false">+K227+L227</f>
        <v>10548084</v>
      </c>
    </row>
    <row r="228" customFormat="false" ht="12" hidden="false" customHeight="false" outlineLevel="0" collapsed="false">
      <c r="A228" s="13" t="s">
        <v>67</v>
      </c>
      <c r="B228" s="14" t="n">
        <v>11850</v>
      </c>
      <c r="C228" s="14" t="n">
        <v>60</v>
      </c>
      <c r="D228" s="14" t="n">
        <v>802.196793743891</v>
      </c>
      <c r="E228" s="14" t="n">
        <v>409.698005865103</v>
      </c>
      <c r="F228" s="14" t="n">
        <v>143</v>
      </c>
      <c r="G228" s="14" t="n">
        <v>335</v>
      </c>
      <c r="H228" s="14" t="n">
        <v>29</v>
      </c>
      <c r="I228" s="14" t="n">
        <v>344.57</v>
      </c>
      <c r="J228" s="15" t="n">
        <v>0.032969055321625</v>
      </c>
      <c r="K228" s="14" t="n">
        <v>277192</v>
      </c>
      <c r="L228" s="14" t="n">
        <v>7824615</v>
      </c>
      <c r="M228" s="14" t="n">
        <f aca="false">+K228+L228</f>
        <v>8101807</v>
      </c>
    </row>
    <row r="229" customFormat="false" ht="12" hidden="false" customHeight="false" outlineLevel="0" collapsed="false">
      <c r="A229" s="13" t="s">
        <v>68</v>
      </c>
      <c r="B229" s="14" t="n">
        <v>9342</v>
      </c>
      <c r="C229" s="14" t="n">
        <v>46</v>
      </c>
      <c r="D229" s="14" t="n">
        <v>483.823716682601</v>
      </c>
      <c r="E229" s="14" t="n">
        <v>283.780832479891</v>
      </c>
      <c r="F229" s="14" t="n">
        <v>54</v>
      </c>
      <c r="G229" s="14" t="n">
        <v>206</v>
      </c>
      <c r="H229" s="14" t="n">
        <v>18</v>
      </c>
      <c r="I229" s="14" t="n">
        <v>211.94</v>
      </c>
      <c r="J229" s="15" t="n">
        <v>0.0313699061161301</v>
      </c>
      <c r="K229" s="14" t="n">
        <v>263747</v>
      </c>
      <c r="L229" s="14" t="n">
        <v>7624747</v>
      </c>
      <c r="M229" s="14" t="n">
        <f aca="false">+K229+L229</f>
        <v>7888494</v>
      </c>
    </row>
    <row r="230" customFormat="false" ht="12" hidden="false" customHeight="false" outlineLevel="0" collapsed="false">
      <c r="A230" s="13" t="s">
        <v>69</v>
      </c>
      <c r="B230" s="14" t="n">
        <v>15169</v>
      </c>
      <c r="C230" s="14" t="n">
        <v>66</v>
      </c>
      <c r="D230" s="14" t="n">
        <v>714.724093585078</v>
      </c>
      <c r="E230" s="14" t="n">
        <v>282.043782193336</v>
      </c>
      <c r="F230" s="14" t="n">
        <v>68</v>
      </c>
      <c r="G230" s="14" t="n">
        <v>169</v>
      </c>
      <c r="H230" s="14" t="n">
        <v>22</v>
      </c>
      <c r="I230" s="14" t="n">
        <v>176.26</v>
      </c>
      <c r="J230" s="15" t="n">
        <v>0.0140929778810488</v>
      </c>
      <c r="K230" s="14" t="n">
        <v>118489</v>
      </c>
      <c r="L230" s="14" t="n">
        <v>3256297</v>
      </c>
      <c r="M230" s="14" t="n">
        <f aca="false">+K230+L230</f>
        <v>3374786</v>
      </c>
    </row>
    <row r="231" customFormat="false" ht="12" hidden="false" customHeight="false" outlineLevel="0" collapsed="false">
      <c r="A231" s="13" t="s">
        <v>70</v>
      </c>
      <c r="B231" s="14" t="n">
        <v>6546</v>
      </c>
      <c r="C231" s="14" t="n">
        <v>46</v>
      </c>
      <c r="D231" s="14" t="n">
        <v>334.063185195971</v>
      </c>
      <c r="E231" s="14" t="n">
        <v>164.164233836771</v>
      </c>
      <c r="F231" s="14" t="n">
        <v>25</v>
      </c>
      <c r="G231" s="14" t="n">
        <v>82</v>
      </c>
      <c r="H231" s="14" t="n">
        <v>6</v>
      </c>
      <c r="I231" s="14" t="n">
        <v>83.98</v>
      </c>
      <c r="J231" s="15" t="n">
        <v>0.0131041981540367</v>
      </c>
      <c r="K231" s="14" t="n">
        <v>110176</v>
      </c>
      <c r="L231" s="14" t="n">
        <v>3136053</v>
      </c>
      <c r="M231" s="14" t="n">
        <f aca="false">+K231+L231</f>
        <v>3246229</v>
      </c>
    </row>
    <row r="232" customFormat="false" ht="12" hidden="false" customHeight="false" outlineLevel="0" collapsed="false">
      <c r="A232" s="13" t="s">
        <v>71</v>
      </c>
      <c r="B232" s="14" t="n">
        <v>7922</v>
      </c>
      <c r="C232" s="14" t="n">
        <v>36</v>
      </c>
      <c r="D232" s="14" t="n">
        <v>303.046995606922</v>
      </c>
      <c r="E232" s="14" t="n">
        <v>121.311558441558</v>
      </c>
      <c r="F232" s="14" t="n">
        <v>18</v>
      </c>
      <c r="G232" s="14" t="n">
        <v>92</v>
      </c>
      <c r="H232" s="14" t="n">
        <v>6</v>
      </c>
      <c r="I232" s="14" t="n">
        <v>93.98</v>
      </c>
      <c r="J232" s="15" t="n">
        <v>0.022485292200404</v>
      </c>
      <c r="K232" s="14" t="n">
        <v>189048</v>
      </c>
      <c r="L232" s="14" t="n">
        <v>3287208</v>
      </c>
      <c r="M232" s="14" t="n">
        <f aca="false">+K232+L232</f>
        <v>3476256</v>
      </c>
    </row>
    <row r="233" customFormat="false" ht="12" hidden="false" customHeight="false" outlineLevel="0" collapsed="false">
      <c r="A233" s="13" t="s">
        <v>72</v>
      </c>
      <c r="B233" s="14" t="n">
        <v>10284</v>
      </c>
      <c r="C233" s="14" t="n">
        <v>41</v>
      </c>
      <c r="D233" s="14" t="n">
        <v>427.436413251261</v>
      </c>
      <c r="E233" s="14" t="n">
        <v>314.096467598249</v>
      </c>
      <c r="F233" s="14" t="n">
        <v>29</v>
      </c>
      <c r="G233" s="14" t="n">
        <v>88</v>
      </c>
      <c r="H233" s="14" t="n">
        <v>6</v>
      </c>
      <c r="I233" s="14" t="n">
        <v>89.98</v>
      </c>
      <c r="J233" s="15" t="n">
        <v>0.0357533957354511</v>
      </c>
      <c r="K233" s="14" t="n">
        <v>300602</v>
      </c>
      <c r="L233" s="14" t="n">
        <v>3571667</v>
      </c>
      <c r="M233" s="14" t="n">
        <f aca="false">+K233+L233</f>
        <v>3872269</v>
      </c>
    </row>
    <row r="234" customFormat="false" ht="12" hidden="false" customHeight="false" outlineLevel="0" collapsed="false">
      <c r="A234" s="13" t="s">
        <v>73</v>
      </c>
      <c r="B234" s="14" t="n">
        <v>7536</v>
      </c>
      <c r="C234" s="14" t="n">
        <v>48</v>
      </c>
      <c r="D234" s="14" t="n">
        <v>309.103207570185</v>
      </c>
      <c r="E234" s="14" t="n">
        <v>193.135497835498</v>
      </c>
      <c r="F234" s="14" t="n">
        <v>74</v>
      </c>
      <c r="G234" s="14" t="n">
        <v>206</v>
      </c>
      <c r="H234" s="14" t="n">
        <v>30</v>
      </c>
      <c r="I234" s="14" t="n">
        <v>215.9</v>
      </c>
      <c r="J234" s="15" t="n">
        <v>0.095018781657221</v>
      </c>
      <c r="K234" s="14" t="n">
        <v>798885</v>
      </c>
      <c r="L234" s="14" t="n">
        <v>4003933</v>
      </c>
      <c r="M234" s="14" t="n">
        <f aca="false">+K234+L234</f>
        <v>4802818</v>
      </c>
    </row>
    <row r="235" customFormat="false" ht="12" hidden="false" customHeight="false" outlineLevel="0" collapsed="false">
      <c r="A235" s="13" t="s">
        <v>74</v>
      </c>
      <c r="B235" s="14" t="n">
        <v>2104</v>
      </c>
      <c r="C235" s="14" t="n">
        <v>23</v>
      </c>
      <c r="D235" s="14" t="n">
        <v>194.694993412385</v>
      </c>
      <c r="E235" s="14" t="n">
        <v>64.7404479578393</v>
      </c>
      <c r="F235" s="14" t="n">
        <v>10</v>
      </c>
      <c r="G235" s="14" t="n">
        <v>43</v>
      </c>
      <c r="H235" s="14" t="n">
        <v>25</v>
      </c>
      <c r="I235" s="14" t="n">
        <v>51.25</v>
      </c>
      <c r="J235" s="15" t="n">
        <v>0.0074626044456004</v>
      </c>
      <c r="K235" s="14" t="n">
        <v>62743</v>
      </c>
      <c r="L235" s="14" t="n">
        <v>1642879</v>
      </c>
      <c r="M235" s="14" t="n">
        <f aca="false">+K235+L235</f>
        <v>1705622</v>
      </c>
    </row>
    <row r="236" customFormat="false" ht="12" hidden="false" customHeight="false" outlineLevel="0" collapsed="false">
      <c r="A236" s="13" t="s">
        <v>75</v>
      </c>
      <c r="B236" s="14" t="n">
        <v>7221</v>
      </c>
      <c r="C236" s="14" t="n">
        <v>26</v>
      </c>
      <c r="D236" s="14" t="n">
        <v>324.954338406309</v>
      </c>
      <c r="E236" s="14" t="n">
        <v>290.590702042672</v>
      </c>
      <c r="F236" s="14" t="n">
        <v>61</v>
      </c>
      <c r="G236" s="14" t="n">
        <v>147</v>
      </c>
      <c r="H236" s="14" t="n">
        <v>46</v>
      </c>
      <c r="I236" s="14" t="n">
        <v>162.18</v>
      </c>
      <c r="J236" s="15" t="n">
        <v>0.0897418796055227</v>
      </c>
      <c r="K236" s="14" t="n">
        <v>754518</v>
      </c>
      <c r="L236" s="14" t="n">
        <v>9682669</v>
      </c>
      <c r="M236" s="14" t="n">
        <f aca="false">+K236+L236</f>
        <v>10437187</v>
      </c>
    </row>
    <row r="237" customFormat="false" ht="12" hidden="false" customHeight="false" outlineLevel="0" collapsed="false">
      <c r="A237" s="13" t="s">
        <v>76</v>
      </c>
      <c r="B237" s="14" t="n">
        <v>2907</v>
      </c>
      <c r="C237" s="14" t="n">
        <v>27</v>
      </c>
      <c r="D237" s="14" t="n">
        <v>226.662878787879</v>
      </c>
      <c r="E237" s="14" t="n">
        <v>41.8787878787879</v>
      </c>
      <c r="F237" s="14" t="n">
        <v>2</v>
      </c>
      <c r="G237" s="14" t="n">
        <v>16</v>
      </c>
      <c r="H237" s="14" t="n">
        <v>3</v>
      </c>
      <c r="I237" s="14" t="n">
        <v>16.99</v>
      </c>
      <c r="J237" s="15" t="n">
        <v>0.00212642959457549</v>
      </c>
      <c r="K237" s="14" t="n">
        <v>17879</v>
      </c>
      <c r="L237" s="14" t="n">
        <v>1480336</v>
      </c>
      <c r="M237" s="14" t="n">
        <f aca="false">+K237+L237</f>
        <v>1498215</v>
      </c>
    </row>
    <row r="238" customFormat="false" ht="12" hidden="false" customHeight="false" outlineLevel="0" collapsed="false">
      <c r="A238" s="13" t="s">
        <v>77</v>
      </c>
      <c r="B238" s="14" t="n">
        <v>8820</v>
      </c>
      <c r="C238" s="14" t="n">
        <v>84</v>
      </c>
      <c r="D238" s="14" t="n">
        <v>324.775974025974</v>
      </c>
      <c r="E238" s="14" t="n">
        <v>258.957792207792</v>
      </c>
      <c r="F238" s="14" t="n">
        <v>22</v>
      </c>
      <c r="G238" s="14" t="n">
        <v>105</v>
      </c>
      <c r="H238" s="14" t="n">
        <v>20</v>
      </c>
      <c r="I238" s="14" t="n">
        <v>111.6</v>
      </c>
      <c r="J238" s="15" t="n">
        <v>0.0560183209562748</v>
      </c>
      <c r="K238" s="14" t="n">
        <v>470982</v>
      </c>
      <c r="L238" s="14" t="n">
        <v>6331324</v>
      </c>
      <c r="M238" s="14" t="n">
        <f aca="false">+K238+L238</f>
        <v>6802306</v>
      </c>
    </row>
    <row r="239" customFormat="false" ht="12" hidden="false" customHeight="false" outlineLevel="0" collapsed="false">
      <c r="A239" s="13" t="s">
        <v>78</v>
      </c>
      <c r="B239" s="14" t="n">
        <v>4666</v>
      </c>
      <c r="C239" s="14" t="n">
        <v>46</v>
      </c>
      <c r="D239" s="14" t="n">
        <v>331.068770378558</v>
      </c>
      <c r="E239" s="14" t="n">
        <v>171.442077922078</v>
      </c>
      <c r="F239" s="14" t="n">
        <v>16</v>
      </c>
      <c r="G239" s="14" t="n">
        <v>49</v>
      </c>
      <c r="H239" s="14" t="n">
        <v>4</v>
      </c>
      <c r="I239" s="14" t="n">
        <v>50.32</v>
      </c>
      <c r="J239" s="15" t="n">
        <v>0.00774821871096334</v>
      </c>
      <c r="K239" s="14" t="n">
        <v>65144</v>
      </c>
      <c r="L239" s="14" t="n">
        <v>2136644</v>
      </c>
      <c r="M239" s="14" t="n">
        <f aca="false">+K239+L239</f>
        <v>2201788</v>
      </c>
    </row>
    <row r="240" customFormat="false" ht="12" hidden="false" customHeight="false" outlineLevel="0" collapsed="false">
      <c r="A240" s="13" t="s">
        <v>79</v>
      </c>
      <c r="B240" s="14" t="n">
        <v>4895</v>
      </c>
      <c r="C240" s="14" t="n">
        <v>26</v>
      </c>
      <c r="D240" s="14" t="n">
        <v>246.245346145179</v>
      </c>
      <c r="E240" s="14" t="n">
        <v>137.863822477058</v>
      </c>
      <c r="F240" s="14" t="n">
        <v>7</v>
      </c>
      <c r="G240" s="14" t="n">
        <v>17</v>
      </c>
      <c r="H240" s="14" t="n">
        <v>10</v>
      </c>
      <c r="I240" s="14" t="n">
        <v>20.3</v>
      </c>
      <c r="J240" s="15" t="n">
        <v>0.0108004860103573</v>
      </c>
      <c r="K240" s="14" t="n">
        <v>90807</v>
      </c>
      <c r="L240" s="14" t="n">
        <v>3866458</v>
      </c>
      <c r="M240" s="14" t="n">
        <f aca="false">+K240+L240</f>
        <v>3957265</v>
      </c>
    </row>
    <row r="241" customFormat="false" ht="12" hidden="false" customHeight="false" outlineLevel="0" collapsed="false">
      <c r="A241" s="13" t="s">
        <v>80</v>
      </c>
      <c r="B241" s="14" t="n">
        <v>6984</v>
      </c>
      <c r="C241" s="14" t="n">
        <v>45</v>
      </c>
      <c r="D241" s="14" t="n">
        <v>331.969091871413</v>
      </c>
      <c r="E241" s="14" t="n">
        <v>193.070677979999</v>
      </c>
      <c r="F241" s="14" t="n">
        <v>1</v>
      </c>
      <c r="G241" s="14" t="n">
        <v>8</v>
      </c>
      <c r="H241" s="14" t="n">
        <v>8</v>
      </c>
      <c r="I241" s="14" t="n">
        <v>10.64</v>
      </c>
      <c r="J241" s="15" t="n">
        <v>0.0120830545182734</v>
      </c>
      <c r="K241" s="14" t="n">
        <v>101590</v>
      </c>
      <c r="L241" s="14" t="n">
        <v>1866064</v>
      </c>
      <c r="M241" s="14" t="n">
        <f aca="false">+K241+L241</f>
        <v>1967654</v>
      </c>
    </row>
    <row r="242" customFormat="false" ht="12" hidden="false" customHeight="false" outlineLevel="0" collapsed="false">
      <c r="A242" s="13" t="s">
        <v>81</v>
      </c>
      <c r="B242" s="14" t="n">
        <v>7010</v>
      </c>
      <c r="C242" s="14" t="n">
        <v>28</v>
      </c>
      <c r="D242" s="14" t="n">
        <v>255.557132404213</v>
      </c>
      <c r="E242" s="14" t="n">
        <v>156.013133725444</v>
      </c>
      <c r="F242" s="14" t="n">
        <v>2</v>
      </c>
      <c r="G242" s="14" t="n">
        <v>9</v>
      </c>
      <c r="H242" s="14" t="n">
        <v>2</v>
      </c>
      <c r="I242" s="14" t="n">
        <v>9.66</v>
      </c>
      <c r="J242" s="15" t="n">
        <v>0.0250232760631346</v>
      </c>
      <c r="K242" s="14" t="n">
        <v>210387</v>
      </c>
      <c r="L242" s="14" t="n">
        <v>2776124</v>
      </c>
      <c r="M242" s="14" t="n">
        <f aca="false">+K242+L242</f>
        <v>2986511</v>
      </c>
    </row>
    <row r="243" customFormat="false" ht="12" hidden="false" customHeight="false" outlineLevel="0" collapsed="false">
      <c r="A243" s="13" t="s">
        <v>82</v>
      </c>
      <c r="B243" s="14" t="n">
        <v>4089</v>
      </c>
      <c r="C243" s="14" t="n">
        <v>29</v>
      </c>
      <c r="D243" s="14" t="n">
        <v>418.304242424242</v>
      </c>
      <c r="E243" s="14" t="n">
        <v>170.838744588745</v>
      </c>
      <c r="F243" s="14" t="n">
        <v>28</v>
      </c>
      <c r="G243" s="14" t="n">
        <v>47</v>
      </c>
      <c r="H243" s="14" t="n">
        <v>7</v>
      </c>
      <c r="I243" s="14" t="n">
        <v>49.31</v>
      </c>
      <c r="J243" s="15" t="n">
        <v>0.00502663591292607</v>
      </c>
      <c r="K243" s="14" t="n">
        <v>42262</v>
      </c>
      <c r="L243" s="14" t="n">
        <v>2267265</v>
      </c>
      <c r="M243" s="14" t="n">
        <f aca="false">+K243+L243</f>
        <v>2309527</v>
      </c>
    </row>
    <row r="244" customFormat="false" ht="12" hidden="false" customHeight="false" outlineLevel="0" collapsed="false">
      <c r="A244" s="13" t="s">
        <v>83</v>
      </c>
      <c r="B244" s="14" t="n">
        <v>5430</v>
      </c>
      <c r="C244" s="14" t="n">
        <v>24</v>
      </c>
      <c r="D244" s="14" t="n">
        <v>260.60512019895</v>
      </c>
      <c r="E244" s="14" t="n">
        <v>167.446029289859</v>
      </c>
      <c r="F244" s="14" t="n">
        <v>8</v>
      </c>
      <c r="G244" s="14" t="n">
        <v>38</v>
      </c>
      <c r="H244" s="14" t="n">
        <v>9</v>
      </c>
      <c r="I244" s="14" t="n">
        <v>40.97</v>
      </c>
      <c r="J244" s="15" t="n">
        <v>0.018700104613077</v>
      </c>
      <c r="K244" s="14" t="n">
        <v>157224</v>
      </c>
      <c r="L244" s="14" t="n">
        <v>1487369</v>
      </c>
      <c r="M244" s="14" t="n">
        <f aca="false">+K244+L244</f>
        <v>1644593</v>
      </c>
    </row>
    <row r="245" customFormat="false" ht="12" hidden="false" customHeight="false" outlineLevel="0" collapsed="false">
      <c r="A245" s="13" t="s">
        <v>84</v>
      </c>
      <c r="B245" s="14" t="n">
        <v>6456</v>
      </c>
      <c r="C245" s="14" t="n">
        <v>42</v>
      </c>
      <c r="D245" s="14" t="n">
        <v>252.85342658284</v>
      </c>
      <c r="E245" s="14" t="n">
        <v>129.292348438739</v>
      </c>
      <c r="F245" s="14" t="n">
        <v>28</v>
      </c>
      <c r="G245" s="14" t="n">
        <v>60</v>
      </c>
      <c r="H245" s="14" t="n">
        <v>12</v>
      </c>
      <c r="I245" s="14" t="n">
        <v>63.96</v>
      </c>
      <c r="J245" s="15" t="n">
        <v>0.0240496510303189</v>
      </c>
      <c r="K245" s="14" t="n">
        <v>202201</v>
      </c>
      <c r="L245" s="14" t="n">
        <v>898936</v>
      </c>
      <c r="M245" s="14" t="n">
        <f aca="false">+K245+L245</f>
        <v>1101137</v>
      </c>
    </row>
    <row r="246" customFormat="false" ht="12.75" hidden="false" customHeight="false" outlineLevel="0" collapsed="false">
      <c r="A246" s="16" t="s">
        <v>85</v>
      </c>
      <c r="B246" s="17" t="n">
        <v>7112</v>
      </c>
      <c r="C246" s="17" t="n">
        <v>33</v>
      </c>
      <c r="D246" s="17" t="n">
        <v>371.170140447192</v>
      </c>
      <c r="E246" s="17" t="n">
        <v>175.596403900051</v>
      </c>
      <c r="F246" s="17" t="n">
        <v>10</v>
      </c>
      <c r="G246" s="17" t="n">
        <v>44</v>
      </c>
      <c r="H246" s="17" t="n">
        <v>10</v>
      </c>
      <c r="I246" s="17" t="n">
        <v>47.3</v>
      </c>
      <c r="J246" s="18" t="n">
        <v>0.00767422074662307</v>
      </c>
      <c r="K246" s="17" t="n">
        <v>64522</v>
      </c>
      <c r="L246" s="17" t="n">
        <v>1055375</v>
      </c>
      <c r="M246" s="17" t="n">
        <f aca="false">+K246+L246</f>
        <v>1119897</v>
      </c>
    </row>
    <row r="247" customFormat="false" ht="12.75" hidden="false" customHeight="false" outlineLevel="0" collapsed="false">
      <c r="A247" s="19" t="s">
        <v>49</v>
      </c>
      <c r="B247" s="20" t="n">
        <f aca="false">+SUM(B222:B246)</f>
        <v>255796</v>
      </c>
      <c r="C247" s="20" t="n">
        <f aca="false">+SUM(C222:C246)</f>
        <v>1216</v>
      </c>
      <c r="D247" s="20" t="n">
        <f aca="false">+SUM(D222:D246)</f>
        <v>13672.6304545455</v>
      </c>
      <c r="E247" s="20" t="n">
        <f aca="false">+SUM(E222:E246)</f>
        <v>8048.51227272727</v>
      </c>
      <c r="F247" s="20" t="n">
        <f aca="false">+SUM(F222:F246)</f>
        <v>2409</v>
      </c>
      <c r="G247" s="20" t="n">
        <f aca="false">+SUM(G222:G246)</f>
        <v>5806</v>
      </c>
      <c r="H247" s="20" t="n">
        <f aca="false">+SUM(H222:H246)</f>
        <v>693</v>
      </c>
      <c r="I247" s="20" t="n">
        <f aca="false">+SUM(I222:I246)</f>
        <v>6034.69</v>
      </c>
      <c r="J247" s="21" t="n">
        <f aca="false">+SUM(J222:J246)</f>
        <v>1</v>
      </c>
      <c r="K247" s="20" t="n">
        <f aca="false">+SUM(K222:K246)</f>
        <v>8407650</v>
      </c>
      <c r="L247" s="20" t="n">
        <f aca="false">SUM(L222:L246)</f>
        <v>159745355</v>
      </c>
      <c r="M247" s="20" t="n">
        <f aca="false">SUM(M222:M246)</f>
        <v>168153005</v>
      </c>
    </row>
    <row r="248" s="23" customFormat="true" ht="12" hidden="false" customHeight="false" outlineLevel="0" collapsed="false">
      <c r="A248" s="23" t="s">
        <v>50</v>
      </c>
    </row>
    <row r="249" s="23" customFormat="true" ht="12" hidden="false" customHeight="false" outlineLevel="0" collapsed="false">
      <c r="A249" s="23" t="s">
        <v>51</v>
      </c>
    </row>
    <row r="250" customFormat="false" ht="12" hidden="false" customHeight="false" outlineLevel="0" collapsed="false">
      <c r="A250" s="27"/>
      <c r="B250" s="22" t="n">
        <f aca="false">SUM(B222:B246)-B247</f>
        <v>0</v>
      </c>
      <c r="C250" s="22" t="n">
        <f aca="false">SUM(C222:C246)-C247</f>
        <v>0</v>
      </c>
      <c r="D250" s="22" t="n">
        <f aca="false">SUM(D222:D246)-D247</f>
        <v>0</v>
      </c>
      <c r="E250" s="22" t="n">
        <f aca="false">SUM(E222:E246)-E247</f>
        <v>0</v>
      </c>
      <c r="F250" s="22" t="n">
        <f aca="false">SUM(F222:F246)-F247</f>
        <v>0</v>
      </c>
      <c r="G250" s="22" t="n">
        <f aca="false">SUM(G222:G246)-G247</f>
        <v>0</v>
      </c>
      <c r="H250" s="22" t="n">
        <f aca="false">SUM(H222:H246)-H247</f>
        <v>0</v>
      </c>
      <c r="I250" s="22" t="n">
        <f aca="false">SUM(I222:I246)-I247</f>
        <v>0</v>
      </c>
      <c r="J250" s="22" t="n">
        <f aca="false">SUM(J222:J246)-J247</f>
        <v>0</v>
      </c>
      <c r="K250" s="22" t="n">
        <f aca="false">SUM(K222:K246)-K247</f>
        <v>0</v>
      </c>
      <c r="L250" s="22" t="n">
        <f aca="false">SUM(L222:L246)-L247</f>
        <v>0</v>
      </c>
      <c r="M250" s="22" t="n">
        <f aca="false">SUM(M222:M246)-M247</f>
        <v>0</v>
      </c>
    </row>
    <row r="251" customFormat="false" ht="12.75" hidden="false" customHeight="false" outlineLevel="0" collapsed="false">
      <c r="A251" s="6" t="s">
        <v>131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customFormat="false" ht="12.75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I253" s="29"/>
    </row>
    <row r="254" customFormat="false" ht="12.75" hidden="false" customHeight="true" outlineLevel="0" collapsed="false">
      <c r="A254" s="7" t="s">
        <v>8</v>
      </c>
      <c r="B254" s="8" t="s">
        <v>9</v>
      </c>
      <c r="C254" s="8"/>
      <c r="D254" s="8"/>
      <c r="E254" s="8"/>
      <c r="F254" s="8"/>
      <c r="G254" s="8"/>
      <c r="H254" s="8"/>
      <c r="I254" s="8"/>
      <c r="J254" s="7" t="s">
        <v>10</v>
      </c>
      <c r="K254" s="7" t="s">
        <v>11</v>
      </c>
      <c r="L254" s="7" t="s">
        <v>12</v>
      </c>
      <c r="M254" s="7" t="s">
        <v>13</v>
      </c>
    </row>
    <row r="255" customFormat="false" ht="36.75" hidden="false" customHeight="false" outlineLevel="0" collapsed="false">
      <c r="A255" s="7"/>
      <c r="B255" s="9" t="s">
        <v>133</v>
      </c>
      <c r="C255" s="9" t="s">
        <v>134</v>
      </c>
      <c r="D255" s="9" t="s">
        <v>135</v>
      </c>
      <c r="E255" s="9" t="s">
        <v>136</v>
      </c>
      <c r="F255" s="9" t="s">
        <v>137</v>
      </c>
      <c r="G255" s="9" t="s">
        <v>138</v>
      </c>
      <c r="H255" s="9" t="s">
        <v>139</v>
      </c>
      <c r="I255" s="7" t="s">
        <v>21</v>
      </c>
      <c r="J255" s="7"/>
      <c r="K255" s="7"/>
      <c r="L255" s="7"/>
      <c r="M255" s="7"/>
    </row>
    <row r="256" customFormat="false" ht="12" hidden="false" customHeight="false" outlineLevel="0" collapsed="false">
      <c r="A256" s="10" t="s">
        <v>61</v>
      </c>
      <c r="B256" s="11" t="n">
        <v>25457</v>
      </c>
      <c r="C256" s="11" t="n">
        <v>70</v>
      </c>
      <c r="D256" s="11" t="n">
        <v>1744.4929355732</v>
      </c>
      <c r="E256" s="11" t="n">
        <v>1029.12391473063</v>
      </c>
      <c r="F256" s="11" t="n">
        <v>566</v>
      </c>
      <c r="G256" s="11" t="n">
        <v>1351</v>
      </c>
      <c r="H256" s="11" t="n">
        <v>91</v>
      </c>
      <c r="I256" s="11" t="n">
        <v>1381.03</v>
      </c>
      <c r="J256" s="12" t="n">
        <v>0.138891954258684</v>
      </c>
      <c r="K256" s="11" t="n">
        <v>1081754</v>
      </c>
      <c r="L256" s="11" t="n">
        <v>29907290</v>
      </c>
      <c r="M256" s="11" t="n">
        <f aca="false">+K256+L256</f>
        <v>30989044</v>
      </c>
    </row>
    <row r="257" customFormat="false" ht="12" hidden="false" customHeight="false" outlineLevel="0" collapsed="false">
      <c r="A257" s="13" t="s">
        <v>62</v>
      </c>
      <c r="B257" s="14" t="n">
        <v>19281</v>
      </c>
      <c r="C257" s="14" t="n">
        <v>45</v>
      </c>
      <c r="D257" s="14" t="n">
        <v>1720.85697881263</v>
      </c>
      <c r="E257" s="14" t="n">
        <v>1052.38017622207</v>
      </c>
      <c r="F257" s="14" t="n">
        <v>462</v>
      </c>
      <c r="G257" s="14" t="n">
        <v>1077</v>
      </c>
      <c r="H257" s="14" t="n">
        <v>93</v>
      </c>
      <c r="I257" s="14" t="n">
        <v>1107.69</v>
      </c>
      <c r="J257" s="15" t="n">
        <v>0.0987651853213135</v>
      </c>
      <c r="K257" s="14" t="n">
        <v>769229</v>
      </c>
      <c r="L257" s="14" t="n">
        <v>18860910</v>
      </c>
      <c r="M257" s="14" t="n">
        <f aca="false">+K257+L257</f>
        <v>19630139</v>
      </c>
    </row>
    <row r="258" customFormat="false" ht="12" hidden="false" customHeight="false" outlineLevel="0" collapsed="false">
      <c r="A258" s="13" t="s">
        <v>63</v>
      </c>
      <c r="B258" s="14" t="n">
        <v>22623</v>
      </c>
      <c r="C258" s="14" t="n">
        <v>100</v>
      </c>
      <c r="D258" s="14" t="n">
        <v>1303.2596362657</v>
      </c>
      <c r="E258" s="14" t="n">
        <v>902.310871690121</v>
      </c>
      <c r="F258" s="14" t="n">
        <v>259</v>
      </c>
      <c r="G258" s="14" t="n">
        <v>634</v>
      </c>
      <c r="H258" s="14" t="n">
        <v>23</v>
      </c>
      <c r="I258" s="14" t="n">
        <v>641.59</v>
      </c>
      <c r="J258" s="15" t="n">
        <v>0.0653669485561052</v>
      </c>
      <c r="K258" s="14" t="n">
        <v>509108</v>
      </c>
      <c r="L258" s="14" t="n">
        <v>11083412</v>
      </c>
      <c r="M258" s="14" t="n">
        <f aca="false">+K258+L258</f>
        <v>11592520</v>
      </c>
    </row>
    <row r="259" customFormat="false" ht="12" hidden="false" customHeight="false" outlineLevel="0" collapsed="false">
      <c r="A259" s="13" t="s">
        <v>64</v>
      </c>
      <c r="B259" s="14" t="n">
        <v>13317</v>
      </c>
      <c r="C259" s="14" t="n">
        <v>57</v>
      </c>
      <c r="D259" s="14" t="n">
        <v>541.310438810126</v>
      </c>
      <c r="E259" s="14" t="n">
        <v>376.406805484069</v>
      </c>
      <c r="F259" s="14" t="n">
        <v>84</v>
      </c>
      <c r="G259" s="14" t="n">
        <v>165</v>
      </c>
      <c r="H259" s="14" t="n">
        <v>27</v>
      </c>
      <c r="I259" s="14" t="n">
        <v>173.91</v>
      </c>
      <c r="J259" s="15" t="n">
        <v>0.0454129815971319</v>
      </c>
      <c r="K259" s="14" t="n">
        <v>353698</v>
      </c>
      <c r="L259" s="14" t="n">
        <v>8379192</v>
      </c>
      <c r="M259" s="14" t="n">
        <f aca="false">+K259+L259</f>
        <v>8732890</v>
      </c>
    </row>
    <row r="260" customFormat="false" ht="12" hidden="false" customHeight="false" outlineLevel="0" collapsed="false">
      <c r="A260" s="13" t="s">
        <v>65</v>
      </c>
      <c r="B260" s="14" t="n">
        <v>14571</v>
      </c>
      <c r="C260" s="14" t="n">
        <v>103</v>
      </c>
      <c r="D260" s="14" t="n">
        <v>379.913526444372</v>
      </c>
      <c r="E260" s="14" t="n">
        <v>220.158331639177</v>
      </c>
      <c r="F260" s="14" t="n">
        <v>101</v>
      </c>
      <c r="G260" s="14" t="n">
        <v>180</v>
      </c>
      <c r="H260" s="14" t="n">
        <v>1</v>
      </c>
      <c r="I260" s="14" t="n">
        <v>180.33</v>
      </c>
      <c r="J260" s="15" t="n">
        <v>0.102356759791446</v>
      </c>
      <c r="K260" s="14" t="n">
        <v>797202</v>
      </c>
      <c r="L260" s="14" t="n">
        <v>7610545</v>
      </c>
      <c r="M260" s="14" t="n">
        <f aca="false">+K260+L260</f>
        <v>8407747</v>
      </c>
    </row>
    <row r="261" customFormat="false" ht="12" hidden="false" customHeight="false" outlineLevel="0" collapsed="false">
      <c r="A261" s="13" t="s">
        <v>66</v>
      </c>
      <c r="B261" s="14" t="n">
        <v>17621</v>
      </c>
      <c r="C261" s="14" t="n">
        <v>98</v>
      </c>
      <c r="D261" s="14" t="n">
        <v>871.863377171075</v>
      </c>
      <c r="E261" s="14" t="n">
        <v>564.204535449114</v>
      </c>
      <c r="F261" s="14" t="n">
        <v>142</v>
      </c>
      <c r="G261" s="14" t="n">
        <v>295</v>
      </c>
      <c r="H261" s="14" t="n">
        <v>13</v>
      </c>
      <c r="I261" s="14" t="n">
        <v>299.29</v>
      </c>
      <c r="J261" s="15" t="n">
        <v>0.0379038025451715</v>
      </c>
      <c r="K261" s="14" t="n">
        <v>295213</v>
      </c>
      <c r="L261" s="14" t="n">
        <v>9623204</v>
      </c>
      <c r="M261" s="14" t="n">
        <f aca="false">+K261+L261</f>
        <v>9918417</v>
      </c>
    </row>
    <row r="262" customFormat="false" ht="12" hidden="false" customHeight="false" outlineLevel="0" collapsed="false">
      <c r="A262" s="13" t="s">
        <v>67</v>
      </c>
      <c r="B262" s="14" t="n">
        <v>11482</v>
      </c>
      <c r="C262" s="14" t="n">
        <v>56</v>
      </c>
      <c r="D262" s="14" t="n">
        <v>723.057714899114</v>
      </c>
      <c r="E262" s="14" t="n">
        <v>379.654209200832</v>
      </c>
      <c r="F262" s="14" t="n">
        <v>136</v>
      </c>
      <c r="G262" s="14" t="n">
        <v>310</v>
      </c>
      <c r="H262" s="14" t="n">
        <v>15</v>
      </c>
      <c r="I262" s="14" t="n">
        <v>314.95</v>
      </c>
      <c r="J262" s="15" t="n">
        <v>0.0409868344121498</v>
      </c>
      <c r="K262" s="14" t="n">
        <v>319225</v>
      </c>
      <c r="L262" s="14" t="n">
        <v>7310638</v>
      </c>
      <c r="M262" s="14" t="n">
        <f aca="false">+K262+L262</f>
        <v>7629863</v>
      </c>
    </row>
    <row r="263" customFormat="false" ht="12" hidden="false" customHeight="false" outlineLevel="0" collapsed="false">
      <c r="A263" s="13" t="s">
        <v>68</v>
      </c>
      <c r="B263" s="14" t="n">
        <v>9257</v>
      </c>
      <c r="C263" s="14" t="n">
        <v>46</v>
      </c>
      <c r="D263" s="14" t="n">
        <v>483.069523148159</v>
      </c>
      <c r="E263" s="14" t="n">
        <v>280.106131842123</v>
      </c>
      <c r="F263" s="14" t="n">
        <v>56</v>
      </c>
      <c r="G263" s="14" t="n">
        <v>190</v>
      </c>
      <c r="H263" s="14" t="n">
        <v>12</v>
      </c>
      <c r="I263" s="14" t="n">
        <v>193.96</v>
      </c>
      <c r="J263" s="15" t="n">
        <v>0.0308066642988075</v>
      </c>
      <c r="K263" s="14" t="n">
        <v>239937</v>
      </c>
      <c r="L263" s="14" t="n">
        <v>7195032</v>
      </c>
      <c r="M263" s="14" t="n">
        <f aca="false">+K263+L263</f>
        <v>7434969</v>
      </c>
    </row>
    <row r="264" customFormat="false" ht="12" hidden="false" customHeight="false" outlineLevel="0" collapsed="false">
      <c r="A264" s="13" t="s">
        <v>69</v>
      </c>
      <c r="B264" s="14" t="n">
        <v>15746</v>
      </c>
      <c r="C264" s="14" t="n">
        <v>69</v>
      </c>
      <c r="D264" s="14" t="n">
        <v>670.296767953008</v>
      </c>
      <c r="E264" s="14" t="n">
        <v>270.499620627286</v>
      </c>
      <c r="F264" s="14" t="n">
        <v>53</v>
      </c>
      <c r="G264" s="14" t="n">
        <v>129</v>
      </c>
      <c r="H264" s="14" t="n">
        <v>8</v>
      </c>
      <c r="I264" s="14" t="n">
        <v>131.64</v>
      </c>
      <c r="J264" s="15" t="n">
        <v>0.0125884010537074</v>
      </c>
      <c r="K264" s="14" t="n">
        <v>98044</v>
      </c>
      <c r="L264" s="14" t="n">
        <v>3077205</v>
      </c>
      <c r="M264" s="14" t="n">
        <f aca="false">+K264+L264</f>
        <v>3175249</v>
      </c>
    </row>
    <row r="265" customFormat="false" ht="12" hidden="false" customHeight="false" outlineLevel="0" collapsed="false">
      <c r="A265" s="13" t="s">
        <v>70</v>
      </c>
      <c r="B265" s="14" t="n">
        <v>6522</v>
      </c>
      <c r="C265" s="14" t="n">
        <v>47</v>
      </c>
      <c r="D265" s="14" t="n">
        <v>349.805906282401</v>
      </c>
      <c r="E265" s="14" t="n">
        <v>184.019378197483</v>
      </c>
      <c r="F265" s="14" t="n">
        <v>21</v>
      </c>
      <c r="G265" s="14" t="n">
        <v>89</v>
      </c>
      <c r="H265" s="14" t="n">
        <v>2</v>
      </c>
      <c r="I265" s="14" t="n">
        <v>89.66</v>
      </c>
      <c r="J265" s="15" t="n">
        <v>0.0129604998921552</v>
      </c>
      <c r="K265" s="14" t="n">
        <v>100942</v>
      </c>
      <c r="L265" s="14" t="n">
        <v>2957056</v>
      </c>
      <c r="M265" s="14" t="n">
        <f aca="false">+K265+L265</f>
        <v>3057998</v>
      </c>
    </row>
    <row r="266" customFormat="false" ht="12" hidden="false" customHeight="false" outlineLevel="0" collapsed="false">
      <c r="A266" s="13" t="s">
        <v>71</v>
      </c>
      <c r="B266" s="14" t="n">
        <v>7837</v>
      </c>
      <c r="C266" s="14" t="n">
        <v>38</v>
      </c>
      <c r="D266" s="14" t="n">
        <v>303.293760262726</v>
      </c>
      <c r="E266" s="14" t="n">
        <v>158.958225108225</v>
      </c>
      <c r="F266" s="14" t="n">
        <v>12</v>
      </c>
      <c r="G266" s="14" t="n">
        <v>69</v>
      </c>
      <c r="H266" s="14" t="n">
        <v>6</v>
      </c>
      <c r="I266" s="14" t="n">
        <v>70.98</v>
      </c>
      <c r="J266" s="15" t="n">
        <v>0.0175595353400342</v>
      </c>
      <c r="K266" s="14" t="n">
        <v>136762</v>
      </c>
      <c r="L266" s="14" t="n">
        <v>3068628</v>
      </c>
      <c r="M266" s="14" t="n">
        <f aca="false">+K266+L266</f>
        <v>3205390</v>
      </c>
    </row>
    <row r="267" customFormat="false" ht="12" hidden="false" customHeight="false" outlineLevel="0" collapsed="false">
      <c r="A267" s="13" t="s">
        <v>72</v>
      </c>
      <c r="B267" s="14" t="n">
        <v>10055</v>
      </c>
      <c r="C267" s="14" t="n">
        <v>43</v>
      </c>
      <c r="D267" s="14" t="n">
        <v>405.08402886643</v>
      </c>
      <c r="E267" s="14" t="n">
        <v>296.011638490848</v>
      </c>
      <c r="F267" s="14" t="n">
        <v>26</v>
      </c>
      <c r="G267" s="14" t="n">
        <v>70</v>
      </c>
      <c r="H267" s="14" t="n">
        <v>3</v>
      </c>
      <c r="I267" s="14" t="n">
        <v>70.99</v>
      </c>
      <c r="J267" s="15" t="n">
        <v>0.0358365765525225</v>
      </c>
      <c r="K267" s="14" t="n">
        <v>279112</v>
      </c>
      <c r="L267" s="14" t="n">
        <v>3203657</v>
      </c>
      <c r="M267" s="14" t="n">
        <f aca="false">+K267+L267</f>
        <v>3482769</v>
      </c>
    </row>
    <row r="268" customFormat="false" ht="12" hidden="false" customHeight="false" outlineLevel="0" collapsed="false">
      <c r="A268" s="13" t="s">
        <v>73</v>
      </c>
      <c r="B268" s="14" t="n">
        <v>7098</v>
      </c>
      <c r="C268" s="14" t="n">
        <v>47</v>
      </c>
      <c r="D268" s="14" t="n">
        <v>317.462790422634</v>
      </c>
      <c r="E268" s="14" t="n">
        <v>189.87987012987</v>
      </c>
      <c r="F268" s="14" t="n">
        <v>68</v>
      </c>
      <c r="G268" s="14" t="n">
        <v>175</v>
      </c>
      <c r="H268" s="14" t="n">
        <v>21</v>
      </c>
      <c r="I268" s="14" t="n">
        <v>181.93</v>
      </c>
      <c r="J268" s="15" t="n">
        <v>0.0727690629683792</v>
      </c>
      <c r="K268" s="14" t="n">
        <v>566759</v>
      </c>
      <c r="L268" s="14" t="n">
        <v>3337517</v>
      </c>
      <c r="M268" s="14" t="n">
        <f aca="false">+K268+L268</f>
        <v>3904276</v>
      </c>
    </row>
    <row r="269" customFormat="false" ht="12" hidden="false" customHeight="false" outlineLevel="0" collapsed="false">
      <c r="A269" s="13" t="s">
        <v>74</v>
      </c>
      <c r="B269" s="14" t="n">
        <v>3820</v>
      </c>
      <c r="C269" s="14" t="n">
        <v>53</v>
      </c>
      <c r="D269" s="14" t="n">
        <v>172.854058775816</v>
      </c>
      <c r="E269" s="14" t="n">
        <v>54.2840909090909</v>
      </c>
      <c r="F269" s="14" t="n">
        <v>9</v>
      </c>
      <c r="G269" s="14" t="n">
        <v>42</v>
      </c>
      <c r="H269" s="14" t="n">
        <v>0</v>
      </c>
      <c r="I269" s="14" t="n">
        <v>42</v>
      </c>
      <c r="J269" s="15" t="n">
        <v>0.0110985755480977</v>
      </c>
      <c r="K269" s="14" t="n">
        <v>86441</v>
      </c>
      <c r="L269" s="14" t="n">
        <v>1515547</v>
      </c>
      <c r="M269" s="14" t="n">
        <f aca="false">+K269+L269</f>
        <v>1601988</v>
      </c>
    </row>
    <row r="270" customFormat="false" ht="12" hidden="false" customHeight="false" outlineLevel="0" collapsed="false">
      <c r="A270" s="13" t="s">
        <v>75</v>
      </c>
      <c r="B270" s="14" t="n">
        <v>7000</v>
      </c>
      <c r="C270" s="14" t="n">
        <v>26</v>
      </c>
      <c r="D270" s="14" t="n">
        <v>310.381631329472</v>
      </c>
      <c r="E270" s="14" t="n">
        <v>273.972540420381</v>
      </c>
      <c r="F270" s="14" t="n">
        <v>56</v>
      </c>
      <c r="G270" s="14" t="n">
        <v>128</v>
      </c>
      <c r="H270" s="14" t="n">
        <v>15</v>
      </c>
      <c r="I270" s="14" t="n">
        <v>132.95</v>
      </c>
      <c r="J270" s="15" t="n">
        <v>0.0921678308114556</v>
      </c>
      <c r="K270" s="14" t="n">
        <v>717846</v>
      </c>
      <c r="L270" s="14" t="n">
        <v>8723824</v>
      </c>
      <c r="M270" s="14" t="n">
        <f aca="false">+K270+L270</f>
        <v>9441670</v>
      </c>
    </row>
    <row r="271" customFormat="false" ht="12" hidden="false" customHeight="false" outlineLevel="0" collapsed="false">
      <c r="A271" s="13" t="s">
        <v>76</v>
      </c>
      <c r="B271" s="14" t="n">
        <v>3115</v>
      </c>
      <c r="C271" s="14" t="n">
        <v>50</v>
      </c>
      <c r="D271" s="14" t="n">
        <v>188.604603174603</v>
      </c>
      <c r="E271" s="14" t="n">
        <v>68.0209090909091</v>
      </c>
      <c r="F271" s="14" t="n">
        <v>2</v>
      </c>
      <c r="G271" s="14" t="n">
        <v>4</v>
      </c>
      <c r="H271" s="14" t="n">
        <v>2</v>
      </c>
      <c r="I271" s="14" t="n">
        <v>4.66</v>
      </c>
      <c r="J271" s="15" t="n">
        <v>0.00234425695625786</v>
      </c>
      <c r="K271" s="14" t="n">
        <v>18258</v>
      </c>
      <c r="L271" s="14" t="n">
        <v>1425233</v>
      </c>
      <c r="M271" s="14" t="n">
        <f aca="false">+K271+L271</f>
        <v>1443491</v>
      </c>
    </row>
    <row r="272" customFormat="false" ht="12" hidden="false" customHeight="false" outlineLevel="0" collapsed="false">
      <c r="A272" s="13" t="s">
        <v>77</v>
      </c>
      <c r="B272" s="14" t="n">
        <v>8828</v>
      </c>
      <c r="C272" s="14" t="n">
        <v>84</v>
      </c>
      <c r="D272" s="14" t="n">
        <v>312.649047619048</v>
      </c>
      <c r="E272" s="14" t="n">
        <v>246.87632034632</v>
      </c>
      <c r="F272" s="14" t="n">
        <v>18</v>
      </c>
      <c r="G272" s="14" t="n">
        <v>77</v>
      </c>
      <c r="H272" s="14" t="n">
        <v>14</v>
      </c>
      <c r="I272" s="14" t="n">
        <v>81.62</v>
      </c>
      <c r="J272" s="15" t="n">
        <v>0.0546789917614345</v>
      </c>
      <c r="K272" s="14" t="n">
        <v>425866</v>
      </c>
      <c r="L272" s="14" t="n">
        <v>5747873</v>
      </c>
      <c r="M272" s="14" t="n">
        <f aca="false">+K272+L272</f>
        <v>6173739</v>
      </c>
    </row>
    <row r="273" customFormat="false" ht="12" hidden="false" customHeight="false" outlineLevel="0" collapsed="false">
      <c r="A273" s="13" t="s">
        <v>78</v>
      </c>
      <c r="B273" s="14" t="n">
        <v>12015</v>
      </c>
      <c r="C273" s="14" t="n">
        <v>201</v>
      </c>
      <c r="D273" s="14" t="n">
        <v>384.212384276223</v>
      </c>
      <c r="E273" s="14" t="n">
        <v>191.340842774247</v>
      </c>
      <c r="F273" s="14" t="n">
        <v>20</v>
      </c>
      <c r="G273" s="14" t="n">
        <v>27</v>
      </c>
      <c r="H273" s="14" t="n">
        <v>3</v>
      </c>
      <c r="I273" s="14" t="n">
        <v>27.99</v>
      </c>
      <c r="J273" s="15" t="n">
        <v>0.023182188684547</v>
      </c>
      <c r="K273" s="14" t="n">
        <v>180554</v>
      </c>
      <c r="L273" s="14" t="n">
        <v>1902910</v>
      </c>
      <c r="M273" s="14" t="n">
        <f aca="false">+K273+L273</f>
        <v>2083464</v>
      </c>
    </row>
    <row r="274" customFormat="false" ht="12" hidden="false" customHeight="false" outlineLevel="0" collapsed="false">
      <c r="A274" s="13" t="s">
        <v>79</v>
      </c>
      <c r="B274" s="14" t="n">
        <v>5323</v>
      </c>
      <c r="C274" s="14" t="n">
        <v>31</v>
      </c>
      <c r="D274" s="14" t="n">
        <v>287.174714873388</v>
      </c>
      <c r="E274" s="14" t="n">
        <v>136.399185444341</v>
      </c>
      <c r="F274" s="14" t="n">
        <v>5</v>
      </c>
      <c r="G274" s="14" t="n">
        <v>18</v>
      </c>
      <c r="H274" s="14" t="n">
        <v>2</v>
      </c>
      <c r="I274" s="14" t="n">
        <v>18.66</v>
      </c>
      <c r="J274" s="15" t="n">
        <v>0.00483500060037333</v>
      </c>
      <c r="K274" s="14" t="n">
        <v>37657</v>
      </c>
      <c r="L274" s="14" t="n">
        <v>3732566</v>
      </c>
      <c r="M274" s="14" t="n">
        <f aca="false">+K274+L274</f>
        <v>3770223</v>
      </c>
    </row>
    <row r="275" customFormat="false" ht="12" hidden="false" customHeight="false" outlineLevel="0" collapsed="false">
      <c r="A275" s="13" t="s">
        <v>80</v>
      </c>
      <c r="B275" s="14" t="n">
        <v>7474</v>
      </c>
      <c r="C275" s="14" t="n">
        <v>60</v>
      </c>
      <c r="D275" s="14" t="n">
        <v>302.998771028891</v>
      </c>
      <c r="E275" s="14" t="n">
        <v>161.167937741202</v>
      </c>
      <c r="F275" s="14" t="n">
        <v>2</v>
      </c>
      <c r="G275" s="14" t="n">
        <v>6</v>
      </c>
      <c r="H275" s="14" t="n">
        <v>8</v>
      </c>
      <c r="I275" s="14" t="n">
        <v>8.64</v>
      </c>
      <c r="J275" s="15" t="n">
        <v>0.0106333028021803</v>
      </c>
      <c r="K275" s="14" t="n">
        <v>82817</v>
      </c>
      <c r="L275" s="14" t="n">
        <v>1736801</v>
      </c>
      <c r="M275" s="14" t="n">
        <f aca="false">+K275+L275</f>
        <v>1819618</v>
      </c>
    </row>
    <row r="276" customFormat="false" ht="12" hidden="false" customHeight="false" outlineLevel="0" collapsed="false">
      <c r="A276" s="13" t="s">
        <v>81</v>
      </c>
      <c r="B276" s="14" t="n">
        <v>9001</v>
      </c>
      <c r="C276" s="14" t="n">
        <v>58</v>
      </c>
      <c r="D276" s="14" t="n">
        <v>259.964656716384</v>
      </c>
      <c r="E276" s="14" t="n">
        <v>155.916630643079</v>
      </c>
      <c r="F276" s="14" t="n">
        <v>5</v>
      </c>
      <c r="G276" s="14" t="n">
        <v>18</v>
      </c>
      <c r="H276" s="14" t="n">
        <v>0</v>
      </c>
      <c r="I276" s="14" t="n">
        <v>18</v>
      </c>
      <c r="J276" s="15" t="n">
        <v>0.0359259133918012</v>
      </c>
      <c r="K276" s="14" t="n">
        <v>279808</v>
      </c>
      <c r="L276" s="14" t="n">
        <v>2427219</v>
      </c>
      <c r="M276" s="14" t="n">
        <f aca="false">+K276+L276</f>
        <v>2707027</v>
      </c>
    </row>
    <row r="277" customFormat="false" ht="12" hidden="false" customHeight="false" outlineLevel="0" collapsed="false">
      <c r="A277" s="13" t="s">
        <v>82</v>
      </c>
      <c r="B277" s="14" t="n">
        <v>4440</v>
      </c>
      <c r="C277" s="14" t="n">
        <v>30</v>
      </c>
      <c r="D277" s="14" t="n">
        <v>239.819153568538</v>
      </c>
      <c r="E277" s="14" t="n">
        <v>133.231292517007</v>
      </c>
      <c r="F277" s="14" t="n">
        <v>30</v>
      </c>
      <c r="G277" s="14" t="n">
        <v>47</v>
      </c>
      <c r="H277" s="14" t="n">
        <v>1</v>
      </c>
      <c r="I277" s="14" t="n">
        <v>47.33</v>
      </c>
      <c r="J277" s="15" t="n">
        <v>0.0165697226224584</v>
      </c>
      <c r="K277" s="14" t="n">
        <v>129053</v>
      </c>
      <c r="L277" s="14" t="n">
        <v>2081780</v>
      </c>
      <c r="M277" s="14" t="n">
        <f aca="false">+K277+L277</f>
        <v>2210833</v>
      </c>
    </row>
    <row r="278" customFormat="false" ht="12" hidden="false" customHeight="false" outlineLevel="0" collapsed="false">
      <c r="A278" s="13" t="s">
        <v>83</v>
      </c>
      <c r="B278" s="14" t="n">
        <v>5486</v>
      </c>
      <c r="C278" s="14" t="n">
        <v>23</v>
      </c>
      <c r="D278" s="14" t="n">
        <v>258.822455817386</v>
      </c>
      <c r="E278" s="14" t="n">
        <v>165.686092181023</v>
      </c>
      <c r="F278" s="14" t="n">
        <v>6</v>
      </c>
      <c r="G278" s="14" t="n">
        <v>19</v>
      </c>
      <c r="H278" s="14" t="n">
        <v>8</v>
      </c>
      <c r="I278" s="14" t="n">
        <v>21.64</v>
      </c>
      <c r="J278" s="15" t="n">
        <v>0.0165236228076639</v>
      </c>
      <c r="K278" s="14" t="n">
        <v>128694</v>
      </c>
      <c r="L278" s="14" t="n">
        <v>1321655</v>
      </c>
      <c r="M278" s="14" t="n">
        <f aca="false">+K278+L278</f>
        <v>1450349</v>
      </c>
    </row>
    <row r="279" customFormat="false" ht="12" hidden="false" customHeight="false" outlineLevel="0" collapsed="false">
      <c r="A279" s="13" t="s">
        <v>84</v>
      </c>
      <c r="B279" s="14" t="n">
        <v>5611</v>
      </c>
      <c r="C279" s="14" t="n">
        <v>43</v>
      </c>
      <c r="D279" s="14" t="n">
        <v>290.488241531169</v>
      </c>
      <c r="E279" s="14" t="n">
        <v>145.793177558199</v>
      </c>
      <c r="F279" s="14" t="n">
        <v>31</v>
      </c>
      <c r="G279" s="14" t="n">
        <v>45</v>
      </c>
      <c r="H279" s="14" t="n">
        <v>4</v>
      </c>
      <c r="I279" s="14" t="n">
        <v>46.32</v>
      </c>
      <c r="J279" s="15" t="n">
        <v>0.0117478297237268</v>
      </c>
      <c r="K279" s="14" t="n">
        <v>91498</v>
      </c>
      <c r="L279" s="14" t="n">
        <v>785064</v>
      </c>
      <c r="M279" s="14" t="n">
        <f aca="false">+K279+L279</f>
        <v>876562</v>
      </c>
    </row>
    <row r="280" customFormat="false" ht="12.75" hidden="false" customHeight="false" outlineLevel="0" collapsed="false">
      <c r="A280" s="16" t="s">
        <v>85</v>
      </c>
      <c r="B280" s="17" t="n">
        <v>6627</v>
      </c>
      <c r="C280" s="17" t="n">
        <v>29</v>
      </c>
      <c r="D280" s="17" t="n">
        <v>324.498062071982</v>
      </c>
      <c r="E280" s="17" t="n">
        <v>168.024227795023</v>
      </c>
      <c r="F280" s="17" t="n">
        <v>9</v>
      </c>
      <c r="G280" s="17" t="n">
        <v>34</v>
      </c>
      <c r="H280" s="17" t="n">
        <v>4</v>
      </c>
      <c r="I280" s="17" t="n">
        <v>35.32</v>
      </c>
      <c r="J280" s="18" t="n">
        <v>0.00808755770239549</v>
      </c>
      <c r="K280" s="17" t="n">
        <v>62990</v>
      </c>
      <c r="L280" s="17" t="n">
        <v>966117</v>
      </c>
      <c r="M280" s="17" t="n">
        <f aca="false">+K280+L280</f>
        <v>1029107</v>
      </c>
    </row>
    <row r="281" customFormat="false" ht="12.75" hidden="false" customHeight="false" outlineLevel="0" collapsed="false">
      <c r="A281" s="19" t="s">
        <v>49</v>
      </c>
      <c r="B281" s="20" t="n">
        <f aca="false">SUM(B256:B280)</f>
        <v>259607</v>
      </c>
      <c r="C281" s="20" t="n">
        <f aca="false">SUM(C256:C280)</f>
        <v>1507</v>
      </c>
      <c r="D281" s="20" t="n">
        <f aca="false">SUM(D256:D280)</f>
        <v>13146.2351656945</v>
      </c>
      <c r="E281" s="20" t="n">
        <f aca="false">SUM(E256:E280)</f>
        <v>7804.42695623267</v>
      </c>
      <c r="F281" s="20" t="n">
        <f aca="false">SUM(F256:F280)</f>
        <v>2179</v>
      </c>
      <c r="G281" s="20" t="n">
        <f aca="false">SUM(G256:G280)</f>
        <v>5199</v>
      </c>
      <c r="H281" s="20" t="n">
        <f aca="false">SUM(H256:H280)</f>
        <v>376</v>
      </c>
      <c r="I281" s="20" t="n">
        <f aca="false">SUM(I256:I280)</f>
        <v>5323.08</v>
      </c>
      <c r="J281" s="20" t="n">
        <f aca="false">SUM(J256:J280)</f>
        <v>1</v>
      </c>
      <c r="K281" s="20" t="n">
        <f aca="false">SUM(K256:K280)</f>
        <v>7788467</v>
      </c>
      <c r="L281" s="20" t="n">
        <f aca="false">SUM(L256:L280)</f>
        <v>147980875</v>
      </c>
      <c r="M281" s="20" t="n">
        <f aca="false">SUM(M256:M280)</f>
        <v>155769342</v>
      </c>
    </row>
    <row r="282" customFormat="false" ht="12" hidden="false" customHeight="false" outlineLevel="0" collapsed="false">
      <c r="A282" s="23" t="s">
        <v>50</v>
      </c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</row>
    <row r="283" customFormat="false" ht="12" hidden="false" customHeight="false" outlineLevel="0" collapsed="false">
      <c r="A283" s="23" t="s">
        <v>51</v>
      </c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</row>
    <row r="284" customFormat="false" ht="12" hidden="false" customHeight="false" outlineLevel="0" collapsed="false">
      <c r="B284" s="22" t="n">
        <f aca="false">SUM(B256:B280)-B281</f>
        <v>0</v>
      </c>
      <c r="C284" s="22" t="n">
        <f aca="false">SUM(C256:C280)-C281</f>
        <v>0</v>
      </c>
      <c r="D284" s="22" t="n">
        <f aca="false">SUM(D256:D280)-D281</f>
        <v>0</v>
      </c>
      <c r="E284" s="22" t="n">
        <f aca="false">SUM(E256:E280)-E281</f>
        <v>0</v>
      </c>
      <c r="F284" s="22" t="n">
        <f aca="false">SUM(F256:F280)-F281</f>
        <v>0</v>
      </c>
      <c r="G284" s="22" t="n">
        <f aca="false">SUM(G256:G280)-G281</f>
        <v>0</v>
      </c>
      <c r="H284" s="22" t="n">
        <f aca="false">SUM(H256:H280)-H281</f>
        <v>0</v>
      </c>
      <c r="I284" s="22" t="n">
        <f aca="false">SUM(I256:I280)-I281</f>
        <v>0</v>
      </c>
      <c r="J284" s="22" t="n">
        <f aca="false">SUM(J256:J280)-J281</f>
        <v>0</v>
      </c>
      <c r="K284" s="22" t="n">
        <f aca="false">SUM(K256:K280)-K281</f>
        <v>0</v>
      </c>
      <c r="L284" s="22" t="n">
        <f aca="false">SUM(L256:L280)-L281</f>
        <v>0</v>
      </c>
      <c r="M284" s="22" t="n">
        <f aca="false">SUM(M256:M280)-M281</f>
        <v>0</v>
      </c>
    </row>
    <row r="285" customFormat="false" ht="12.75" hidden="false" customHeight="false" outlineLevel="0" collapsed="false">
      <c r="A285" s="6" t="s">
        <v>140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customFormat="false" ht="12.75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customFormat="false" ht="12.75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I287" s="29"/>
    </row>
    <row r="288" customFormat="false" ht="12.75" hidden="false" customHeight="true" outlineLevel="0" collapsed="false">
      <c r="A288" s="7" t="s">
        <v>8</v>
      </c>
      <c r="B288" s="8" t="s">
        <v>9</v>
      </c>
      <c r="C288" s="8"/>
      <c r="D288" s="8"/>
      <c r="E288" s="8"/>
      <c r="F288" s="8"/>
      <c r="G288" s="8"/>
      <c r="H288" s="8"/>
      <c r="I288" s="8"/>
      <c r="J288" s="7" t="s">
        <v>10</v>
      </c>
      <c r="K288" s="7" t="s">
        <v>11</v>
      </c>
      <c r="L288" s="7" t="s">
        <v>12</v>
      </c>
      <c r="M288" s="7" t="s">
        <v>13</v>
      </c>
    </row>
    <row r="289" customFormat="false" ht="36.75" hidden="false" customHeight="false" outlineLevel="0" collapsed="false">
      <c r="A289" s="7"/>
      <c r="B289" s="9" t="s">
        <v>142</v>
      </c>
      <c r="C289" s="9" t="s">
        <v>143</v>
      </c>
      <c r="D289" s="9" t="s">
        <v>144</v>
      </c>
      <c r="E289" s="9" t="s">
        <v>145</v>
      </c>
      <c r="F289" s="9" t="s">
        <v>146</v>
      </c>
      <c r="G289" s="9" t="s">
        <v>147</v>
      </c>
      <c r="H289" s="9" t="s">
        <v>148</v>
      </c>
      <c r="I289" s="7" t="s">
        <v>21</v>
      </c>
      <c r="J289" s="7"/>
      <c r="K289" s="7"/>
      <c r="L289" s="7"/>
      <c r="M289" s="7"/>
    </row>
    <row r="290" customFormat="false" ht="12" hidden="false" customHeight="false" outlineLevel="0" collapsed="false">
      <c r="A290" s="10" t="s">
        <v>22</v>
      </c>
      <c r="B290" s="11" t="n">
        <v>24649</v>
      </c>
      <c r="C290" s="11" t="n">
        <v>65</v>
      </c>
      <c r="D290" s="11" t="n">
        <v>1835.18092424597</v>
      </c>
      <c r="E290" s="11" t="n">
        <v>1060.51046970052</v>
      </c>
      <c r="F290" s="11" t="n">
        <v>502</v>
      </c>
      <c r="G290" s="11" t="n">
        <v>1363</v>
      </c>
      <c r="H290" s="11" t="n">
        <v>135</v>
      </c>
      <c r="I290" s="11" t="n">
        <v>1407.55</v>
      </c>
      <c r="J290" s="12" t="n">
        <v>0.155779277937187</v>
      </c>
      <c r="K290" s="11" t="n">
        <v>1174522</v>
      </c>
      <c r="L290" s="11" t="n">
        <v>29301138</v>
      </c>
      <c r="M290" s="11" t="n">
        <v>30475660</v>
      </c>
      <c r="N290" s="1" t="n">
        <f aca="false">K315*J290</f>
        <v>1174522.63491261</v>
      </c>
    </row>
    <row r="291" customFormat="false" ht="12" hidden="false" customHeight="false" outlineLevel="0" collapsed="false">
      <c r="A291" s="13" t="s">
        <v>23</v>
      </c>
      <c r="B291" s="14" t="n">
        <v>18771</v>
      </c>
      <c r="C291" s="14" t="n">
        <v>43</v>
      </c>
      <c r="D291" s="14" t="n">
        <v>1720.2262239714</v>
      </c>
      <c r="E291" s="14" t="n">
        <v>1024.88531488049</v>
      </c>
      <c r="F291" s="14" t="n">
        <v>350</v>
      </c>
      <c r="G291" s="14" t="n">
        <v>1059</v>
      </c>
      <c r="H291" s="14" t="n">
        <v>102</v>
      </c>
      <c r="I291" s="14" t="n">
        <v>1092.66</v>
      </c>
      <c r="J291" s="15" t="n">
        <v>0.119055386363082</v>
      </c>
      <c r="K291" s="14" t="n">
        <v>897637</v>
      </c>
      <c r="L291" s="14" t="n">
        <v>18321714</v>
      </c>
      <c r="M291" s="14" t="n">
        <v>19219351</v>
      </c>
    </row>
    <row r="292" customFormat="false" ht="12" hidden="false" customHeight="false" outlineLevel="0" collapsed="false">
      <c r="A292" s="13" t="s">
        <v>24</v>
      </c>
      <c r="B292" s="14" t="n">
        <v>21780</v>
      </c>
      <c r="C292" s="14" t="n">
        <v>97</v>
      </c>
      <c r="D292" s="14" t="n">
        <v>1300.36110638825</v>
      </c>
      <c r="E292" s="14" t="n">
        <v>881.383833660982</v>
      </c>
      <c r="F292" s="14" t="n">
        <v>227</v>
      </c>
      <c r="G292" s="14" t="n">
        <v>677</v>
      </c>
      <c r="H292" s="14" t="n">
        <v>21</v>
      </c>
      <c r="I292" s="14" t="n">
        <v>683.93</v>
      </c>
      <c r="J292" s="15" t="n">
        <v>0.0764342840581931</v>
      </c>
      <c r="K292" s="14" t="n">
        <v>576288</v>
      </c>
      <c r="L292" s="14" t="n">
        <v>10717758</v>
      </c>
      <c r="M292" s="14" t="n">
        <v>11294046</v>
      </c>
    </row>
    <row r="293" customFormat="false" ht="12" hidden="false" customHeight="false" outlineLevel="0" collapsed="false">
      <c r="A293" s="13" t="s">
        <v>25</v>
      </c>
      <c r="B293" s="14" t="n">
        <v>12981</v>
      </c>
      <c r="C293" s="14" t="n">
        <v>54</v>
      </c>
      <c r="D293" s="14" t="n">
        <v>550.885123871891</v>
      </c>
      <c r="E293" s="14" t="n">
        <v>355.261817553425</v>
      </c>
      <c r="F293" s="14" t="n">
        <v>88</v>
      </c>
      <c r="G293" s="14" t="n">
        <v>199</v>
      </c>
      <c r="H293" s="14" t="n">
        <v>60</v>
      </c>
      <c r="I293" s="14" t="n">
        <v>218.8</v>
      </c>
      <c r="J293" s="15" t="n">
        <v>0.0565733087757287</v>
      </c>
      <c r="K293" s="14" t="n">
        <v>426543</v>
      </c>
      <c r="L293" s="14" t="n">
        <v>8111890</v>
      </c>
      <c r="M293" s="14" t="n">
        <v>8538433</v>
      </c>
    </row>
    <row r="294" customFormat="false" ht="12" hidden="false" customHeight="false" outlineLevel="0" collapsed="false">
      <c r="A294" s="13" t="s">
        <v>26</v>
      </c>
      <c r="B294" s="14" t="n">
        <v>14462</v>
      </c>
      <c r="C294" s="14" t="n">
        <v>76</v>
      </c>
      <c r="D294" s="14" t="n">
        <v>372.996176517972</v>
      </c>
      <c r="E294" s="14" t="n">
        <v>212.85934073052</v>
      </c>
      <c r="F294" s="14" t="n">
        <v>76</v>
      </c>
      <c r="G294" s="14" t="n">
        <v>191</v>
      </c>
      <c r="H294" s="14" t="n">
        <v>6</v>
      </c>
      <c r="I294" s="14" t="n">
        <v>192.98</v>
      </c>
      <c r="J294" s="15" t="n">
        <v>0.051614574157912</v>
      </c>
      <c r="K294" s="14" t="n">
        <v>389156</v>
      </c>
      <c r="L294" s="14" t="n">
        <v>7366023</v>
      </c>
      <c r="M294" s="14" t="n">
        <v>7755179</v>
      </c>
    </row>
    <row r="295" customFormat="false" ht="12" hidden="false" customHeight="false" outlineLevel="0" collapsed="false">
      <c r="A295" s="13" t="s">
        <v>27</v>
      </c>
      <c r="B295" s="14" t="n">
        <v>18538</v>
      </c>
      <c r="C295" s="14" t="n">
        <v>98</v>
      </c>
      <c r="D295" s="14" t="n">
        <v>916.584001027221</v>
      </c>
      <c r="E295" s="14" t="n">
        <v>561.402182845403</v>
      </c>
      <c r="F295" s="14" t="n">
        <v>136</v>
      </c>
      <c r="G295" s="14" t="n">
        <v>286</v>
      </c>
      <c r="H295" s="14" t="n">
        <v>12</v>
      </c>
      <c r="I295" s="14" t="n">
        <v>289.96</v>
      </c>
      <c r="J295" s="15" t="n">
        <v>0.0422675305111949</v>
      </c>
      <c r="K295" s="14" t="n">
        <v>318683</v>
      </c>
      <c r="L295" s="14" t="n">
        <v>9487404</v>
      </c>
      <c r="M295" s="14" t="n">
        <v>9806087</v>
      </c>
    </row>
    <row r="296" customFormat="false" ht="12" hidden="false" customHeight="false" outlineLevel="0" collapsed="false">
      <c r="A296" s="13" t="s">
        <v>28</v>
      </c>
      <c r="B296" s="14" t="n">
        <v>11081</v>
      </c>
      <c r="C296" s="14" t="n">
        <v>58</v>
      </c>
      <c r="D296" s="14" t="n">
        <v>761.910839160839</v>
      </c>
      <c r="E296" s="14" t="n">
        <v>406.433566433566</v>
      </c>
      <c r="F296" s="14" t="n">
        <v>124</v>
      </c>
      <c r="G296" s="14" t="n">
        <v>315</v>
      </c>
      <c r="H296" s="14" t="n">
        <v>18</v>
      </c>
      <c r="I296" s="14" t="n">
        <v>320.94</v>
      </c>
      <c r="J296" s="15" t="n">
        <v>0.0244217302594379</v>
      </c>
      <c r="K296" s="14" t="n">
        <v>184131</v>
      </c>
      <c r="L296" s="14" t="n">
        <v>7265442</v>
      </c>
      <c r="M296" s="14" t="n">
        <v>7449573</v>
      </c>
    </row>
    <row r="297" customFormat="false" ht="12" hidden="false" customHeight="false" outlineLevel="0" collapsed="false">
      <c r="A297" s="13" t="s">
        <v>29</v>
      </c>
      <c r="B297" s="14" t="n">
        <v>9953</v>
      </c>
      <c r="C297" s="14" t="n">
        <v>41</v>
      </c>
      <c r="D297" s="14" t="n">
        <v>489.714397798014</v>
      </c>
      <c r="E297" s="14" t="n">
        <v>284.851714513557</v>
      </c>
      <c r="F297" s="14" t="n">
        <v>44</v>
      </c>
      <c r="G297" s="14" t="n">
        <v>164</v>
      </c>
      <c r="H297" s="14" t="n">
        <v>17</v>
      </c>
      <c r="I297" s="14" t="n">
        <v>169.61</v>
      </c>
      <c r="J297" s="15" t="n">
        <v>0.040078735679028</v>
      </c>
      <c r="K297" s="14" t="n">
        <v>302180</v>
      </c>
      <c r="L297" s="14" t="n">
        <v>7029590</v>
      </c>
      <c r="M297" s="14" t="n">
        <v>7331770</v>
      </c>
    </row>
    <row r="298" customFormat="false" ht="12" hidden="false" customHeight="false" outlineLevel="0" collapsed="false">
      <c r="A298" s="13" t="s">
        <v>30</v>
      </c>
      <c r="B298" s="14" t="n">
        <v>17106</v>
      </c>
      <c r="C298" s="14" t="n">
        <v>74</v>
      </c>
      <c r="D298" s="14" t="n">
        <v>725.610138405051</v>
      </c>
      <c r="E298" s="14" t="n">
        <v>291.534290947424</v>
      </c>
      <c r="F298" s="14" t="n">
        <v>41</v>
      </c>
      <c r="G298" s="14" t="n">
        <v>138</v>
      </c>
      <c r="H298" s="14" t="n">
        <v>26</v>
      </c>
      <c r="I298" s="14" t="n">
        <v>146.58</v>
      </c>
      <c r="J298" s="15" t="n">
        <v>0.0165725650681057</v>
      </c>
      <c r="K298" s="14" t="n">
        <v>124951</v>
      </c>
      <c r="L298" s="14" t="n">
        <v>3010734</v>
      </c>
      <c r="M298" s="14" t="n">
        <v>3135685</v>
      </c>
    </row>
    <row r="299" customFormat="false" ht="12" hidden="false" customHeight="false" outlineLevel="0" collapsed="false">
      <c r="A299" s="13" t="s">
        <v>31</v>
      </c>
      <c r="B299" s="14" t="n">
        <v>6457</v>
      </c>
      <c r="C299" s="14" t="n">
        <v>42</v>
      </c>
      <c r="D299" s="14" t="n">
        <v>369.112571898956</v>
      </c>
      <c r="E299" s="14" t="n">
        <v>197.974573365231</v>
      </c>
      <c r="F299" s="14" t="n">
        <v>18</v>
      </c>
      <c r="G299" s="14" t="n">
        <v>74</v>
      </c>
      <c r="H299" s="14" t="n">
        <v>6</v>
      </c>
      <c r="I299" s="14" t="n">
        <v>75.98</v>
      </c>
      <c r="J299" s="15" t="n">
        <v>0.0137379821019447</v>
      </c>
      <c r="K299" s="14" t="n">
        <v>103580</v>
      </c>
      <c r="L299" s="14" t="n">
        <v>2909674</v>
      </c>
      <c r="M299" s="14" t="n">
        <v>3013254</v>
      </c>
    </row>
    <row r="300" customFormat="false" ht="12" hidden="false" customHeight="false" outlineLevel="0" collapsed="false">
      <c r="A300" s="13" t="s">
        <v>32</v>
      </c>
      <c r="B300" s="14" t="n">
        <v>7982</v>
      </c>
      <c r="C300" s="14" t="n">
        <v>38</v>
      </c>
      <c r="D300" s="14" t="n">
        <v>313.839393939394</v>
      </c>
      <c r="E300" s="14" t="n">
        <v>163.112121212121</v>
      </c>
      <c r="F300" s="14" t="n">
        <v>12</v>
      </c>
      <c r="G300" s="14" t="n">
        <v>66</v>
      </c>
      <c r="H300" s="14" t="n">
        <v>3</v>
      </c>
      <c r="I300" s="14" t="n">
        <v>66.99</v>
      </c>
      <c r="J300" s="15" t="n">
        <v>0.0167932096178382</v>
      </c>
      <c r="K300" s="14" t="n">
        <v>126615</v>
      </c>
      <c r="L300" s="14" t="n">
        <v>3000330</v>
      </c>
      <c r="M300" s="14" t="n">
        <v>3126945</v>
      </c>
    </row>
    <row r="301" customFormat="false" ht="12" hidden="false" customHeight="false" outlineLevel="0" collapsed="false">
      <c r="A301" s="13" t="s">
        <v>33</v>
      </c>
      <c r="B301" s="14" t="n">
        <v>9702</v>
      </c>
      <c r="C301" s="14" t="n">
        <v>41</v>
      </c>
      <c r="D301" s="14" t="n">
        <v>439.086124541735</v>
      </c>
      <c r="E301" s="14" t="n">
        <v>312.919196642049</v>
      </c>
      <c r="F301" s="14" t="n">
        <v>20</v>
      </c>
      <c r="G301" s="14" t="n">
        <v>75</v>
      </c>
      <c r="H301" s="14" t="n">
        <v>13</v>
      </c>
      <c r="I301" s="14" t="n">
        <v>79.29</v>
      </c>
      <c r="J301" s="15" t="n">
        <v>0.0338077317198948</v>
      </c>
      <c r="K301" s="14" t="n">
        <v>254899</v>
      </c>
      <c r="L301" s="14" t="n">
        <v>3009642</v>
      </c>
      <c r="M301" s="14" t="n">
        <v>3264541</v>
      </c>
    </row>
    <row r="302" customFormat="false" ht="12" hidden="false" customHeight="false" outlineLevel="0" collapsed="false">
      <c r="A302" s="13" t="s">
        <v>34</v>
      </c>
      <c r="B302" s="14" t="n">
        <v>6983</v>
      </c>
      <c r="C302" s="14" t="n">
        <v>48</v>
      </c>
      <c r="D302" s="14" t="n">
        <v>367.848484848485</v>
      </c>
      <c r="E302" s="14" t="n">
        <v>221.416666666667</v>
      </c>
      <c r="F302" s="14" t="n">
        <v>56</v>
      </c>
      <c r="G302" s="14" t="n">
        <v>171</v>
      </c>
      <c r="H302" s="14" t="n">
        <v>22</v>
      </c>
      <c r="I302" s="14" t="n">
        <v>178.26</v>
      </c>
      <c r="J302" s="15" t="n">
        <v>0.0347834771104768</v>
      </c>
      <c r="K302" s="14" t="n">
        <v>262256</v>
      </c>
      <c r="L302" s="14" t="n">
        <v>3138690</v>
      </c>
      <c r="M302" s="14" t="n">
        <v>3400946</v>
      </c>
    </row>
    <row r="303" customFormat="false" ht="12" hidden="false" customHeight="false" outlineLevel="0" collapsed="false">
      <c r="A303" s="13" t="s">
        <v>35</v>
      </c>
      <c r="B303" s="14" t="n">
        <v>3715</v>
      </c>
      <c r="C303" s="14" t="n">
        <v>54</v>
      </c>
      <c r="D303" s="14" t="n">
        <v>256.976306818757</v>
      </c>
      <c r="E303" s="14" t="n">
        <v>80.9545454545455</v>
      </c>
      <c r="F303" s="14" t="n">
        <v>7</v>
      </c>
      <c r="G303" s="14" t="n">
        <v>46</v>
      </c>
      <c r="H303" s="14" t="n">
        <v>13</v>
      </c>
      <c r="I303" s="14" t="n">
        <v>50.29</v>
      </c>
      <c r="J303" s="15" t="n">
        <v>0.00935743163081579</v>
      </c>
      <c r="K303" s="14" t="n">
        <v>70552</v>
      </c>
      <c r="L303" s="14" t="n">
        <v>1473797</v>
      </c>
      <c r="M303" s="14" t="n">
        <v>1544349</v>
      </c>
    </row>
    <row r="304" customFormat="false" ht="12" hidden="false" customHeight="false" outlineLevel="0" collapsed="false">
      <c r="A304" s="13" t="s">
        <v>36</v>
      </c>
      <c r="B304" s="14" t="n">
        <v>6853</v>
      </c>
      <c r="C304" s="14" t="n">
        <v>25</v>
      </c>
      <c r="D304" s="14" t="n">
        <v>295.374242424242</v>
      </c>
      <c r="E304" s="14" t="n">
        <v>249.578787878788</v>
      </c>
      <c r="F304" s="14" t="n">
        <v>35</v>
      </c>
      <c r="G304" s="14" t="n">
        <v>154</v>
      </c>
      <c r="H304" s="14" t="n">
        <v>39</v>
      </c>
      <c r="I304" s="14" t="n">
        <v>166.87</v>
      </c>
      <c r="J304" s="15" t="n">
        <v>0.10073561824903</v>
      </c>
      <c r="K304" s="14" t="n">
        <v>759512</v>
      </c>
      <c r="L304" s="14" t="n">
        <v>8130103</v>
      </c>
      <c r="M304" s="14" t="n">
        <v>8889615</v>
      </c>
    </row>
    <row r="305" customFormat="false" ht="12" hidden="false" customHeight="false" outlineLevel="0" collapsed="false">
      <c r="A305" s="13" t="s">
        <v>37</v>
      </c>
      <c r="B305" s="14" t="n">
        <v>2966</v>
      </c>
      <c r="C305" s="14" t="n">
        <v>38</v>
      </c>
      <c r="D305" s="14" t="n">
        <v>172.494607087827</v>
      </c>
      <c r="E305" s="14" t="n">
        <v>70.4772727272727</v>
      </c>
      <c r="F305" s="14" t="n">
        <v>0</v>
      </c>
      <c r="G305" s="14" t="n">
        <v>12</v>
      </c>
      <c r="H305" s="14" t="n">
        <v>1</v>
      </c>
      <c r="I305" s="14" t="n">
        <v>12.33</v>
      </c>
      <c r="J305" s="15" t="n">
        <v>0.00750763063142973</v>
      </c>
      <c r="K305" s="14" t="n">
        <v>56605</v>
      </c>
      <c r="L305" s="14" t="n">
        <v>1395714</v>
      </c>
      <c r="M305" s="14" t="n">
        <v>1452319</v>
      </c>
    </row>
    <row r="306" customFormat="false" ht="12" hidden="false" customHeight="false" outlineLevel="0" collapsed="false">
      <c r="A306" s="13" t="s">
        <v>38</v>
      </c>
      <c r="B306" s="14" t="n">
        <v>8874</v>
      </c>
      <c r="C306" s="14" t="n">
        <v>72</v>
      </c>
      <c r="D306" s="14" t="n">
        <v>300.727272727273</v>
      </c>
      <c r="E306" s="14" t="n">
        <v>229.204545454545</v>
      </c>
      <c r="F306" s="14" t="n">
        <v>15</v>
      </c>
      <c r="G306" s="14" t="n">
        <v>73</v>
      </c>
      <c r="H306" s="14" t="n">
        <v>10</v>
      </c>
      <c r="I306" s="14" t="n">
        <v>76.3</v>
      </c>
      <c r="J306" s="15" t="n">
        <v>0.0781712247858681</v>
      </c>
      <c r="K306" s="14" t="n">
        <v>589384</v>
      </c>
      <c r="L306" s="14" t="n">
        <v>5267724</v>
      </c>
      <c r="M306" s="14" t="n">
        <v>5857108</v>
      </c>
    </row>
    <row r="307" customFormat="false" ht="12" hidden="false" customHeight="false" outlineLevel="0" collapsed="false">
      <c r="A307" s="13" t="s">
        <v>39</v>
      </c>
      <c r="B307" s="14" t="n">
        <v>17362</v>
      </c>
      <c r="C307" s="14" t="n">
        <v>185</v>
      </c>
      <c r="D307" s="14" t="n">
        <v>423.4718798151</v>
      </c>
      <c r="E307" s="14" t="n">
        <v>200.062788906009</v>
      </c>
      <c r="F307" s="14" t="n">
        <v>20</v>
      </c>
      <c r="G307" s="14" t="n">
        <v>31</v>
      </c>
      <c r="H307" s="14" t="n">
        <v>2</v>
      </c>
      <c r="I307" s="14" t="n">
        <v>31.66</v>
      </c>
      <c r="J307" s="15" t="n">
        <v>0.00987890387909268</v>
      </c>
      <c r="K307" s="14" t="n">
        <v>74484</v>
      </c>
      <c r="L307" s="14" t="n">
        <v>1864590</v>
      </c>
      <c r="M307" s="14" t="n">
        <v>1939074</v>
      </c>
    </row>
    <row r="308" customFormat="false" ht="12" hidden="false" customHeight="false" outlineLevel="0" collapsed="false">
      <c r="A308" s="13" t="s">
        <v>40</v>
      </c>
      <c r="B308" s="14" t="n">
        <v>5847</v>
      </c>
      <c r="C308" s="14" t="n">
        <v>34</v>
      </c>
      <c r="D308" s="14" t="n">
        <v>292.355265946175</v>
      </c>
      <c r="E308" s="14" t="n">
        <v>165.833333333333</v>
      </c>
      <c r="F308" s="14" t="n">
        <v>6</v>
      </c>
      <c r="G308" s="14" t="n">
        <v>17</v>
      </c>
      <c r="H308" s="14" t="n">
        <v>6</v>
      </c>
      <c r="I308" s="14" t="n">
        <v>18.98</v>
      </c>
      <c r="J308" s="15" t="n">
        <v>0.0100254314592171</v>
      </c>
      <c r="K308" s="14" t="n">
        <v>75588</v>
      </c>
      <c r="L308" s="14" t="n">
        <v>3727913</v>
      </c>
      <c r="M308" s="14" t="n">
        <v>3803501</v>
      </c>
    </row>
    <row r="309" customFormat="false" ht="12" hidden="false" customHeight="false" outlineLevel="0" collapsed="false">
      <c r="A309" s="13" t="s">
        <v>41</v>
      </c>
      <c r="B309" s="14" t="n">
        <v>6581</v>
      </c>
      <c r="C309" s="14" t="n">
        <v>58</v>
      </c>
      <c r="D309" s="14" t="n">
        <v>388.041402562851</v>
      </c>
      <c r="E309" s="14" t="n">
        <v>219.335409099792</v>
      </c>
      <c r="F309" s="14" t="n">
        <v>0</v>
      </c>
      <c r="G309" s="14" t="n">
        <v>6</v>
      </c>
      <c r="H309" s="14" t="n">
        <v>3</v>
      </c>
      <c r="I309" s="14" t="n">
        <v>6.99</v>
      </c>
      <c r="J309" s="15" t="n">
        <v>0.0121239119108902</v>
      </c>
      <c r="K309" s="14" t="n">
        <v>91410</v>
      </c>
      <c r="L309" s="14" t="n">
        <v>1678397</v>
      </c>
      <c r="M309" s="14" t="n">
        <v>1769807</v>
      </c>
    </row>
    <row r="310" customFormat="false" ht="12" hidden="false" customHeight="false" outlineLevel="0" collapsed="false">
      <c r="A310" s="13" t="s">
        <v>42</v>
      </c>
      <c r="B310" s="14" t="n">
        <v>10165</v>
      </c>
      <c r="C310" s="14" t="n">
        <v>63</v>
      </c>
      <c r="D310" s="14" t="n">
        <v>332.727272727273</v>
      </c>
      <c r="E310" s="14" t="n">
        <v>148.909090909091</v>
      </c>
      <c r="F310" s="14" t="n">
        <v>4</v>
      </c>
      <c r="G310" s="14" t="n">
        <v>20</v>
      </c>
      <c r="H310" s="14" t="n">
        <v>0</v>
      </c>
      <c r="I310" s="14" t="n">
        <v>20</v>
      </c>
      <c r="J310" s="15" t="n">
        <v>0.0411588941441098</v>
      </c>
      <c r="K310" s="14" t="n">
        <v>310324</v>
      </c>
      <c r="L310" s="14" t="n">
        <v>2163023</v>
      </c>
      <c r="M310" s="14" t="n">
        <v>2473347</v>
      </c>
    </row>
    <row r="311" customFormat="false" ht="12" hidden="false" customHeight="false" outlineLevel="0" collapsed="false">
      <c r="A311" s="13" t="s">
        <v>43</v>
      </c>
      <c r="B311" s="14" t="n">
        <v>4411</v>
      </c>
      <c r="C311" s="14" t="n">
        <v>32</v>
      </c>
      <c r="D311" s="14" t="n">
        <v>288.307954545455</v>
      </c>
      <c r="E311" s="14" t="n">
        <v>159.215909090909</v>
      </c>
      <c r="F311" s="14" t="n">
        <v>33</v>
      </c>
      <c r="G311" s="14" t="n">
        <v>44</v>
      </c>
      <c r="H311" s="14" t="n">
        <v>1</v>
      </c>
      <c r="I311" s="14" t="n">
        <v>44.33</v>
      </c>
      <c r="J311" s="15" t="n">
        <v>0.0152191474621067</v>
      </c>
      <c r="K311" s="14" t="n">
        <v>114747</v>
      </c>
      <c r="L311" s="14" t="n">
        <v>2006596</v>
      </c>
      <c r="M311" s="14" t="n">
        <v>2121343</v>
      </c>
    </row>
    <row r="312" customFormat="false" ht="12" hidden="false" customHeight="false" outlineLevel="0" collapsed="false">
      <c r="A312" s="13" t="s">
        <v>44</v>
      </c>
      <c r="B312" s="14" t="n">
        <v>5248</v>
      </c>
      <c r="C312" s="14" t="n">
        <v>23</v>
      </c>
      <c r="D312" s="14" t="n">
        <v>248.966666666667</v>
      </c>
      <c r="E312" s="14" t="n">
        <v>158.512121212121</v>
      </c>
      <c r="F312" s="14" t="n">
        <v>7</v>
      </c>
      <c r="G312" s="14" t="n">
        <v>28</v>
      </c>
      <c r="H312" s="14" t="n">
        <v>5</v>
      </c>
      <c r="I312" s="14" t="n">
        <v>29.65</v>
      </c>
      <c r="J312" s="15" t="n">
        <v>0.0176135496845209</v>
      </c>
      <c r="K312" s="14" t="n">
        <v>132800</v>
      </c>
      <c r="L312" s="14" t="n">
        <v>1213971</v>
      </c>
      <c r="M312" s="14" t="n">
        <v>1346771</v>
      </c>
    </row>
    <row r="313" customFormat="false" ht="12" hidden="false" customHeight="false" outlineLevel="0" collapsed="false">
      <c r="A313" s="13" t="s">
        <v>45</v>
      </c>
      <c r="B313" s="14" t="n">
        <v>5110</v>
      </c>
      <c r="C313" s="14" t="n">
        <v>37</v>
      </c>
      <c r="D313" s="14" t="n">
        <v>307.910462842243</v>
      </c>
      <c r="E313" s="14" t="n">
        <v>155.451371933152</v>
      </c>
      <c r="F313" s="14" t="n">
        <v>23</v>
      </c>
      <c r="G313" s="14" t="n">
        <v>39</v>
      </c>
      <c r="H313" s="14" t="n">
        <v>11</v>
      </c>
      <c r="I313" s="14" t="n">
        <v>42.63</v>
      </c>
      <c r="J313" s="15" t="n">
        <v>0.00676717060833666</v>
      </c>
      <c r="K313" s="14" t="n">
        <v>51022</v>
      </c>
      <c r="L313" s="14" t="n">
        <v>748961</v>
      </c>
      <c r="M313" s="14" t="n">
        <v>799983</v>
      </c>
    </row>
    <row r="314" customFormat="false" ht="12.75" hidden="false" customHeight="false" outlineLevel="0" collapsed="false">
      <c r="A314" s="16" t="s">
        <v>46</v>
      </c>
      <c r="B314" s="17" t="n">
        <v>6206</v>
      </c>
      <c r="C314" s="17" t="n">
        <v>29</v>
      </c>
      <c r="D314" s="17" t="n">
        <v>321.477011494253</v>
      </c>
      <c r="E314" s="17" t="n">
        <v>159.189393939394</v>
      </c>
      <c r="F314" s="17" t="n">
        <v>12</v>
      </c>
      <c r="G314" s="17" t="n">
        <v>47</v>
      </c>
      <c r="H314" s="17" t="n">
        <v>9</v>
      </c>
      <c r="I314" s="17" t="n">
        <v>49.97</v>
      </c>
      <c r="J314" s="18" t="n">
        <v>0.00952129219455883</v>
      </c>
      <c r="K314" s="17" t="n">
        <v>71790</v>
      </c>
      <c r="L314" s="17" t="n">
        <v>912690</v>
      </c>
      <c r="M314" s="17" t="n">
        <v>984480</v>
      </c>
    </row>
    <row r="315" customFormat="false" ht="12.75" hidden="false" customHeight="false" outlineLevel="0" collapsed="false">
      <c r="A315" s="19" t="s">
        <v>49</v>
      </c>
      <c r="B315" s="20" t="n">
        <v>263783</v>
      </c>
      <c r="C315" s="20" t="n">
        <v>1425</v>
      </c>
      <c r="D315" s="20" t="n">
        <v>13792.1858522733</v>
      </c>
      <c r="E315" s="20" t="n">
        <v>7971.26965909091</v>
      </c>
      <c r="F315" s="20" t="n">
        <v>1856</v>
      </c>
      <c r="G315" s="20" t="n">
        <v>5295</v>
      </c>
      <c r="H315" s="20" t="n">
        <v>541</v>
      </c>
      <c r="I315" s="20" t="n">
        <v>5473.53</v>
      </c>
      <c r="J315" s="20" t="n">
        <v>1</v>
      </c>
      <c r="K315" s="20" t="n">
        <v>7539659</v>
      </c>
      <c r="L315" s="20" t="n">
        <v>143253508</v>
      </c>
      <c r="M315" s="20" t="n">
        <v>150793167</v>
      </c>
    </row>
    <row r="316" customFormat="false" ht="12" hidden="false" customHeight="false" outlineLevel="0" collapsed="false">
      <c r="A316" s="23" t="s">
        <v>50</v>
      </c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</row>
    <row r="317" customFormat="false" ht="12" hidden="false" customHeight="false" outlineLevel="0" collapsed="false">
      <c r="A317" s="23" t="s">
        <v>149</v>
      </c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</row>
    <row r="318" customFormat="false" ht="12" hidden="false" customHeight="false" outlineLevel="0" collapsed="false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</row>
    <row r="319" customFormat="false" ht="12.75" hidden="false" customHeight="false" outlineLevel="0" collapsed="false">
      <c r="A319" s="6" t="s">
        <v>150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customFormat="false" ht="12.75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customFormat="false" ht="12.75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I321" s="29"/>
    </row>
    <row r="322" customFormat="false" ht="12.75" hidden="false" customHeight="true" outlineLevel="0" collapsed="false">
      <c r="A322" s="7" t="s">
        <v>8</v>
      </c>
      <c r="B322" s="8" t="s">
        <v>9</v>
      </c>
      <c r="C322" s="8"/>
      <c r="D322" s="8"/>
      <c r="E322" s="8"/>
      <c r="F322" s="8"/>
      <c r="G322" s="8"/>
      <c r="H322" s="8"/>
      <c r="I322" s="8"/>
      <c r="J322" s="7" t="s">
        <v>10</v>
      </c>
      <c r="K322" s="7" t="s">
        <v>11</v>
      </c>
      <c r="L322" s="7" t="s">
        <v>12</v>
      </c>
      <c r="M322" s="7" t="s">
        <v>13</v>
      </c>
    </row>
    <row r="323" customFormat="false" ht="36.75" hidden="false" customHeight="false" outlineLevel="0" collapsed="false">
      <c r="A323" s="7"/>
      <c r="B323" s="9" t="s">
        <v>152</v>
      </c>
      <c r="C323" s="9" t="s">
        <v>153</v>
      </c>
      <c r="D323" s="9" t="s">
        <v>154</v>
      </c>
      <c r="E323" s="9" t="s">
        <v>155</v>
      </c>
      <c r="F323" s="9" t="s">
        <v>156</v>
      </c>
      <c r="G323" s="9" t="s">
        <v>157</v>
      </c>
      <c r="H323" s="9" t="s">
        <v>158</v>
      </c>
      <c r="I323" s="7" t="s">
        <v>21</v>
      </c>
      <c r="J323" s="7"/>
      <c r="K323" s="7"/>
      <c r="L323" s="7"/>
      <c r="M323" s="7"/>
    </row>
    <row r="324" customFormat="false" ht="12" hidden="false" customHeight="false" outlineLevel="0" collapsed="false">
      <c r="A324" s="10" t="s">
        <v>22</v>
      </c>
      <c r="B324" s="11" t="n">
        <v>24465</v>
      </c>
      <c r="C324" s="11" t="n">
        <v>65</v>
      </c>
      <c r="D324" s="11" t="n">
        <v>1752.68333333333</v>
      </c>
      <c r="E324" s="11" t="n">
        <v>965.425757575758</v>
      </c>
      <c r="F324" s="11" t="n">
        <v>485</v>
      </c>
      <c r="G324" s="11" t="n">
        <v>1329</v>
      </c>
      <c r="H324" s="11" t="n">
        <v>209</v>
      </c>
      <c r="I324" s="11" t="n">
        <v>1397.97</v>
      </c>
      <c r="J324" s="12" t="n">
        <v>0.155779256644331</v>
      </c>
      <c r="K324" s="11" t="n">
        <v>1123945</v>
      </c>
      <c r="L324" s="11" t="n">
        <v>28039367</v>
      </c>
      <c r="M324" s="11" t="n">
        <v>29163312</v>
      </c>
    </row>
    <row r="325" customFormat="false" ht="12" hidden="false" customHeight="false" outlineLevel="0" collapsed="false">
      <c r="A325" s="13" t="s">
        <v>23</v>
      </c>
      <c r="B325" s="14" t="n">
        <v>18406</v>
      </c>
      <c r="C325" s="14" t="n">
        <v>41</v>
      </c>
      <c r="D325" s="14" t="n">
        <v>1654.90909090909</v>
      </c>
      <c r="E325" s="14" t="n">
        <v>974.875</v>
      </c>
      <c r="F325" s="14" t="n">
        <v>381</v>
      </c>
      <c r="G325" s="14" t="n">
        <v>1030</v>
      </c>
      <c r="H325" s="14" t="n">
        <v>215</v>
      </c>
      <c r="I325" s="14" t="n">
        <v>1100.95</v>
      </c>
      <c r="J325" s="15" t="n">
        <v>0.119055410371609</v>
      </c>
      <c r="K325" s="14" t="n">
        <v>858983</v>
      </c>
      <c r="L325" s="14" t="n">
        <v>17532740</v>
      </c>
      <c r="M325" s="14" t="n">
        <v>18391723</v>
      </c>
    </row>
    <row r="326" customFormat="false" ht="12" hidden="false" customHeight="false" outlineLevel="0" collapsed="false">
      <c r="A326" s="13" t="s">
        <v>24</v>
      </c>
      <c r="B326" s="14" t="n">
        <v>21029</v>
      </c>
      <c r="C326" s="14" t="n">
        <v>97</v>
      </c>
      <c r="D326" s="14" t="n">
        <v>1255.3678030303</v>
      </c>
      <c r="E326" s="14" t="n">
        <v>839.39053030303</v>
      </c>
      <c r="F326" s="14" t="n">
        <v>222</v>
      </c>
      <c r="G326" s="14" t="n">
        <v>555</v>
      </c>
      <c r="H326" s="14" t="n">
        <v>129</v>
      </c>
      <c r="I326" s="14" t="n">
        <v>597.57</v>
      </c>
      <c r="J326" s="15" t="n">
        <v>0.0764342545410697</v>
      </c>
      <c r="K326" s="14" t="n">
        <v>551472</v>
      </c>
      <c r="L326" s="14" t="n">
        <v>10256228</v>
      </c>
      <c r="M326" s="14" t="n">
        <v>10807700</v>
      </c>
    </row>
    <row r="327" customFormat="false" ht="12" hidden="false" customHeight="false" outlineLevel="0" collapsed="false">
      <c r="A327" s="13" t="s">
        <v>25</v>
      </c>
      <c r="B327" s="14" t="n">
        <v>12917</v>
      </c>
      <c r="C327" s="14" t="n">
        <v>54</v>
      </c>
      <c r="D327" s="14" t="n">
        <v>540.736742424242</v>
      </c>
      <c r="E327" s="14" t="n">
        <v>347.736742424242</v>
      </c>
      <c r="F327" s="14" t="n">
        <v>96</v>
      </c>
      <c r="G327" s="14" t="n">
        <v>124</v>
      </c>
      <c r="H327" s="14" t="n">
        <v>56</v>
      </c>
      <c r="I327" s="14" t="n">
        <v>142.48</v>
      </c>
      <c r="J327" s="15" t="n">
        <v>0.0565733677893994</v>
      </c>
      <c r="K327" s="14" t="n">
        <v>408176</v>
      </c>
      <c r="L327" s="14" t="n">
        <v>7762574</v>
      </c>
      <c r="M327" s="14" t="n">
        <v>8170750</v>
      </c>
    </row>
    <row r="328" customFormat="false" ht="12" hidden="false" customHeight="false" outlineLevel="0" collapsed="false">
      <c r="A328" s="13" t="s">
        <v>26</v>
      </c>
      <c r="B328" s="14" t="n">
        <v>10387</v>
      </c>
      <c r="C328" s="14" t="n">
        <v>63</v>
      </c>
      <c r="D328" s="14" t="n">
        <v>436.850378787879</v>
      </c>
      <c r="E328" s="14" t="n">
        <v>230.787878787879</v>
      </c>
      <c r="F328" s="14" t="n">
        <v>75</v>
      </c>
      <c r="G328" s="14" t="n">
        <v>155</v>
      </c>
      <c r="H328" s="14" t="n">
        <v>4</v>
      </c>
      <c r="I328" s="14" t="n">
        <v>156.32</v>
      </c>
      <c r="J328" s="15" t="n">
        <v>0.0516145217211124</v>
      </c>
      <c r="K328" s="14" t="n">
        <v>372398</v>
      </c>
      <c r="L328" s="14" t="n">
        <v>7048826</v>
      </c>
      <c r="M328" s="14" t="n">
        <v>7421224</v>
      </c>
    </row>
    <row r="329" customFormat="false" ht="12" hidden="false" customHeight="false" outlineLevel="0" collapsed="false">
      <c r="A329" s="13" t="s">
        <v>27</v>
      </c>
      <c r="B329" s="14" t="n">
        <v>17596</v>
      </c>
      <c r="C329" s="14" t="n">
        <v>98</v>
      </c>
      <c r="D329" s="14" t="n">
        <v>893.031611570248</v>
      </c>
      <c r="E329" s="14" t="n">
        <v>514.564566115702</v>
      </c>
      <c r="F329" s="14" t="n">
        <v>147</v>
      </c>
      <c r="G329" s="14" t="n">
        <v>256</v>
      </c>
      <c r="H329" s="14" t="n">
        <v>42</v>
      </c>
      <c r="I329" s="14" t="n">
        <v>269.86</v>
      </c>
      <c r="J329" s="15" t="n">
        <v>0.0422675861418977</v>
      </c>
      <c r="K329" s="14" t="n">
        <v>304960</v>
      </c>
      <c r="L329" s="14" t="n">
        <v>9078855</v>
      </c>
      <c r="M329" s="14" t="n">
        <v>9383815</v>
      </c>
    </row>
    <row r="330" customFormat="false" ht="12" hidden="false" customHeight="false" outlineLevel="0" collapsed="false">
      <c r="A330" s="13" t="s">
        <v>28</v>
      </c>
      <c r="B330" s="14" t="n">
        <v>10809</v>
      </c>
      <c r="C330" s="14" t="n">
        <v>58</v>
      </c>
      <c r="D330" s="14" t="n">
        <v>859.281818181818</v>
      </c>
      <c r="E330" s="14" t="n">
        <v>385.690909090909</v>
      </c>
      <c r="F330" s="14" t="n">
        <v>112</v>
      </c>
      <c r="G330" s="14" t="n">
        <v>234</v>
      </c>
      <c r="H330" s="14" t="n">
        <v>55</v>
      </c>
      <c r="I330" s="14" t="n">
        <v>252.15</v>
      </c>
      <c r="J330" s="15" t="n">
        <v>0.0244216723943293</v>
      </c>
      <c r="K330" s="14" t="n">
        <v>176202</v>
      </c>
      <c r="L330" s="14" t="n">
        <v>6952576</v>
      </c>
      <c r="M330" s="14" t="n">
        <v>7128778</v>
      </c>
    </row>
    <row r="331" customFormat="false" ht="12" hidden="false" customHeight="false" outlineLevel="0" collapsed="false">
      <c r="A331" s="13" t="s">
        <v>29</v>
      </c>
      <c r="B331" s="14" t="n">
        <v>9395</v>
      </c>
      <c r="C331" s="14" t="n">
        <v>41</v>
      </c>
      <c r="D331" s="14" t="n">
        <v>441.895454545455</v>
      </c>
      <c r="E331" s="14" t="n">
        <v>267.088636363636</v>
      </c>
      <c r="F331" s="14" t="n">
        <v>46</v>
      </c>
      <c r="G331" s="14" t="n">
        <v>147</v>
      </c>
      <c r="H331" s="14" t="n">
        <v>29</v>
      </c>
      <c r="I331" s="14" t="n">
        <v>156.57</v>
      </c>
      <c r="J331" s="15" t="n">
        <v>0.0400786696022237</v>
      </c>
      <c r="K331" s="14" t="n">
        <v>289167</v>
      </c>
      <c r="L331" s="14" t="n">
        <v>6726880</v>
      </c>
      <c r="M331" s="14" t="n">
        <v>7016047</v>
      </c>
    </row>
    <row r="332" customFormat="false" ht="12" hidden="false" customHeight="false" outlineLevel="0" collapsed="false">
      <c r="A332" s="13" t="s">
        <v>30</v>
      </c>
      <c r="B332" s="14" t="n">
        <v>15105</v>
      </c>
      <c r="C332" s="14" t="n">
        <v>75</v>
      </c>
      <c r="D332" s="14" t="n">
        <v>654.625</v>
      </c>
      <c r="E332" s="14" t="n">
        <v>245.878787878788</v>
      </c>
      <c r="F332" s="14" t="n">
        <v>42</v>
      </c>
      <c r="G332" s="14" t="n">
        <v>120</v>
      </c>
      <c r="H332" s="14" t="n">
        <v>25</v>
      </c>
      <c r="I332" s="14" t="n">
        <v>128.25</v>
      </c>
      <c r="J332" s="15" t="n">
        <v>0.0165725916270096</v>
      </c>
      <c r="K332" s="14" t="n">
        <v>119571</v>
      </c>
      <c r="L332" s="14" t="n">
        <v>2881085</v>
      </c>
      <c r="M332" s="14" t="n">
        <v>3000656</v>
      </c>
    </row>
    <row r="333" customFormat="false" ht="12" hidden="false" customHeight="false" outlineLevel="0" collapsed="false">
      <c r="A333" s="13" t="s">
        <v>31</v>
      </c>
      <c r="B333" s="14" t="n">
        <v>6017</v>
      </c>
      <c r="C333" s="14" t="n">
        <v>44</v>
      </c>
      <c r="D333" s="14" t="n">
        <v>339.5425</v>
      </c>
      <c r="E333" s="14" t="n">
        <v>163.281818181818</v>
      </c>
      <c r="F333" s="14" t="n">
        <v>21</v>
      </c>
      <c r="G333" s="14" t="n">
        <v>74</v>
      </c>
      <c r="H333" s="14" t="n">
        <v>6</v>
      </c>
      <c r="I333" s="14" t="n">
        <v>75.98</v>
      </c>
      <c r="J333" s="15" t="n">
        <v>0.013737935699104</v>
      </c>
      <c r="K333" s="14" t="n">
        <v>99119</v>
      </c>
      <c r="L333" s="14" t="n">
        <v>2784377</v>
      </c>
      <c r="M333" s="14" t="n">
        <v>2883496</v>
      </c>
    </row>
    <row r="334" customFormat="false" ht="12" hidden="false" customHeight="false" outlineLevel="0" collapsed="false">
      <c r="A334" s="13" t="s">
        <v>32</v>
      </c>
      <c r="B334" s="14" t="n">
        <v>7317</v>
      </c>
      <c r="C334" s="14" t="n">
        <v>38</v>
      </c>
      <c r="D334" s="14" t="n">
        <v>308.863636363636</v>
      </c>
      <c r="E334" s="14" t="n">
        <v>154.363636363636</v>
      </c>
      <c r="F334" s="14" t="n">
        <v>17</v>
      </c>
      <c r="G334" s="14" t="n">
        <v>34</v>
      </c>
      <c r="H334" s="14" t="n">
        <v>6</v>
      </c>
      <c r="I334" s="14" t="n">
        <v>35.98</v>
      </c>
      <c r="J334" s="15" t="n">
        <v>0.0167932435063968</v>
      </c>
      <c r="K334" s="14" t="n">
        <v>121163</v>
      </c>
      <c r="L334" s="14" t="n">
        <v>2871129</v>
      </c>
      <c r="M334" s="14" t="n">
        <v>2992292</v>
      </c>
    </row>
    <row r="335" customFormat="false" ht="12" hidden="false" customHeight="false" outlineLevel="0" collapsed="false">
      <c r="A335" s="13" t="s">
        <v>33</v>
      </c>
      <c r="B335" s="14" t="n">
        <v>9430</v>
      </c>
      <c r="C335" s="14" t="n">
        <v>41</v>
      </c>
      <c r="D335" s="14" t="n">
        <v>423.859848484848</v>
      </c>
      <c r="E335" s="14" t="n">
        <v>282.450757575758</v>
      </c>
      <c r="F335" s="14" t="n">
        <v>28</v>
      </c>
      <c r="G335" s="14" t="n">
        <v>75</v>
      </c>
      <c r="H335" s="14" t="n">
        <v>16</v>
      </c>
      <c r="I335" s="14" t="n">
        <v>80.28</v>
      </c>
      <c r="J335" s="15" t="n">
        <v>0.0338076932938876</v>
      </c>
      <c r="K335" s="14" t="n">
        <v>243922</v>
      </c>
      <c r="L335" s="14" t="n">
        <v>2880040</v>
      </c>
      <c r="M335" s="14" t="n">
        <v>3123962</v>
      </c>
    </row>
    <row r="336" customFormat="false" ht="12" hidden="false" customHeight="false" outlineLevel="0" collapsed="false">
      <c r="A336" s="13" t="s">
        <v>34</v>
      </c>
      <c r="B336" s="14" t="n">
        <v>6837</v>
      </c>
      <c r="C336" s="14" t="n">
        <v>47</v>
      </c>
      <c r="D336" s="14" t="n">
        <v>441.489393939394</v>
      </c>
      <c r="E336" s="14" t="n">
        <v>258.825757575758</v>
      </c>
      <c r="F336" s="14" t="n">
        <v>58</v>
      </c>
      <c r="G336" s="14" t="n">
        <v>116</v>
      </c>
      <c r="H336" s="14" t="n">
        <v>77</v>
      </c>
      <c r="I336" s="14" t="n">
        <v>141.41</v>
      </c>
      <c r="J336" s="15" t="n">
        <v>0.0347834402982127</v>
      </c>
      <c r="K336" s="14" t="n">
        <v>250962</v>
      </c>
      <c r="L336" s="14" t="n">
        <v>3003531</v>
      </c>
      <c r="M336" s="14" t="n">
        <v>3254493</v>
      </c>
    </row>
    <row r="337" customFormat="false" ht="12" hidden="false" customHeight="false" outlineLevel="0" collapsed="false">
      <c r="A337" s="13" t="s">
        <v>35</v>
      </c>
      <c r="B337" s="14" t="n">
        <v>3363</v>
      </c>
      <c r="C337" s="14" t="n">
        <v>57</v>
      </c>
      <c r="D337" s="14" t="n">
        <v>199.837954545455</v>
      </c>
      <c r="E337" s="14" t="n">
        <v>77.8556818181818</v>
      </c>
      <c r="F337" s="14" t="n">
        <v>11</v>
      </c>
      <c r="G337" s="14" t="n">
        <v>32</v>
      </c>
      <c r="H337" s="14" t="n">
        <v>18</v>
      </c>
      <c r="I337" s="14" t="n">
        <v>37.94</v>
      </c>
      <c r="J337" s="15" t="n">
        <v>0.0093574692116477</v>
      </c>
      <c r="K337" s="14" t="n">
        <v>67514</v>
      </c>
      <c r="L337" s="14" t="n">
        <v>1410332</v>
      </c>
      <c r="M337" s="14" t="n">
        <v>1477846</v>
      </c>
    </row>
    <row r="338" customFormat="false" ht="12" hidden="false" customHeight="false" outlineLevel="0" collapsed="false">
      <c r="A338" s="13" t="s">
        <v>36</v>
      </c>
      <c r="B338" s="14" t="n">
        <v>6558</v>
      </c>
      <c r="C338" s="14" t="n">
        <v>24</v>
      </c>
      <c r="D338" s="14" t="n">
        <v>307.869318181818</v>
      </c>
      <c r="E338" s="14" t="n">
        <v>268.551136363636</v>
      </c>
      <c r="F338" s="14" t="n">
        <v>46</v>
      </c>
      <c r="G338" s="14" t="n">
        <v>103</v>
      </c>
      <c r="H338" s="14" t="n">
        <v>45</v>
      </c>
      <c r="I338" s="14" t="n">
        <v>117.85</v>
      </c>
      <c r="J338" s="15" t="n">
        <v>0.100735621764979</v>
      </c>
      <c r="K338" s="14" t="n">
        <v>726806</v>
      </c>
      <c r="L338" s="14" t="n">
        <v>7780003</v>
      </c>
      <c r="M338" s="14" t="n">
        <v>8506809</v>
      </c>
    </row>
    <row r="339" customFormat="false" ht="12" hidden="false" customHeight="false" outlineLevel="0" collapsed="false">
      <c r="A339" s="13" t="s">
        <v>37</v>
      </c>
      <c r="B339" s="14" t="n">
        <v>3087</v>
      </c>
      <c r="C339" s="14" t="n">
        <v>37</v>
      </c>
      <c r="D339" s="14" t="n">
        <v>142.795454545455</v>
      </c>
      <c r="E339" s="14" t="n">
        <v>52.6363636363636</v>
      </c>
      <c r="F339" s="14" t="n">
        <v>1</v>
      </c>
      <c r="G339" s="14" t="n">
        <v>5</v>
      </c>
      <c r="H339" s="14" t="n">
        <v>1</v>
      </c>
      <c r="I339" s="14" t="n">
        <v>5.33</v>
      </c>
      <c r="J339" s="15" t="n">
        <v>0.00750756931580592</v>
      </c>
      <c r="K339" s="14" t="n">
        <v>54167</v>
      </c>
      <c r="L339" s="14" t="n">
        <v>1335611</v>
      </c>
      <c r="M339" s="14" t="n">
        <v>1389778</v>
      </c>
    </row>
    <row r="340" customFormat="false" ht="12" hidden="false" customHeight="false" outlineLevel="0" collapsed="false">
      <c r="A340" s="13" t="s">
        <v>38</v>
      </c>
      <c r="B340" s="14" t="n">
        <v>8052</v>
      </c>
      <c r="C340" s="14" t="n">
        <v>65</v>
      </c>
      <c r="D340" s="14" t="n">
        <v>265.659090909091</v>
      </c>
      <c r="E340" s="14" t="n">
        <v>203.977272727273</v>
      </c>
      <c r="F340" s="14" t="n">
        <v>17</v>
      </c>
      <c r="G340" s="14" t="n">
        <v>63</v>
      </c>
      <c r="H340" s="14" t="n">
        <v>48</v>
      </c>
      <c r="I340" s="14" t="n">
        <v>78.84</v>
      </c>
      <c r="J340" s="15" t="n">
        <v>0.0781711950891097</v>
      </c>
      <c r="K340" s="14" t="n">
        <v>564004</v>
      </c>
      <c r="L340" s="14" t="n">
        <v>5040885</v>
      </c>
      <c r="M340" s="14" t="n">
        <v>5604889</v>
      </c>
    </row>
    <row r="341" customFormat="false" ht="12" hidden="false" customHeight="false" outlineLevel="0" collapsed="false">
      <c r="A341" s="13" t="s">
        <v>39</v>
      </c>
      <c r="B341" s="14" t="n">
        <v>5959</v>
      </c>
      <c r="C341" s="14" t="n">
        <v>65</v>
      </c>
      <c r="D341" s="14" t="n">
        <v>349.443181818182</v>
      </c>
      <c r="E341" s="14" t="n">
        <v>179.261363636364</v>
      </c>
      <c r="F341" s="14" t="n">
        <v>24</v>
      </c>
      <c r="G341" s="14" t="n">
        <v>23</v>
      </c>
      <c r="H341" s="14" t="n">
        <v>8</v>
      </c>
      <c r="I341" s="14" t="n">
        <v>25.64</v>
      </c>
      <c r="J341" s="15" t="n">
        <v>0.00987888401708389</v>
      </c>
      <c r="K341" s="14" t="n">
        <v>71276</v>
      </c>
      <c r="L341" s="14" t="n">
        <v>1784297</v>
      </c>
      <c r="M341" s="14" t="n">
        <v>1855573</v>
      </c>
    </row>
    <row r="342" customFormat="false" ht="12" hidden="false" customHeight="false" outlineLevel="0" collapsed="false">
      <c r="A342" s="13" t="s">
        <v>40</v>
      </c>
      <c r="B342" s="14" t="n">
        <v>5549</v>
      </c>
      <c r="C342" s="14" t="n">
        <v>34</v>
      </c>
      <c r="D342" s="14" t="n">
        <v>282.477272727273</v>
      </c>
      <c r="E342" s="14" t="n">
        <v>150.681818181818</v>
      </c>
      <c r="F342" s="14" t="n">
        <v>5</v>
      </c>
      <c r="G342" s="14" t="n">
        <v>11</v>
      </c>
      <c r="H342" s="14" t="n">
        <v>1</v>
      </c>
      <c r="I342" s="14" t="n">
        <v>11.33</v>
      </c>
      <c r="J342" s="15" t="n">
        <v>0.0100253846681594</v>
      </c>
      <c r="K342" s="14" t="n">
        <v>72333</v>
      </c>
      <c r="L342" s="14" t="n">
        <v>3567381</v>
      </c>
      <c r="M342" s="14" t="n">
        <v>3639714</v>
      </c>
    </row>
    <row r="343" customFormat="false" ht="12" hidden="false" customHeight="false" outlineLevel="0" collapsed="false">
      <c r="A343" s="13" t="s">
        <v>41</v>
      </c>
      <c r="B343" s="14" t="n">
        <v>7148</v>
      </c>
      <c r="C343" s="14" t="n">
        <v>61</v>
      </c>
      <c r="D343" s="14" t="n">
        <v>310.349777183601</v>
      </c>
      <c r="E343" s="14" t="n">
        <v>156.75924688057</v>
      </c>
      <c r="F343" s="14" t="n">
        <v>1</v>
      </c>
      <c r="G343" s="14" t="n">
        <v>3</v>
      </c>
      <c r="H343" s="14" t="n">
        <v>0</v>
      </c>
      <c r="I343" s="14" t="n">
        <v>3</v>
      </c>
      <c r="J343" s="15" t="n">
        <v>0.012123933729592</v>
      </c>
      <c r="K343" s="14" t="n">
        <v>87474</v>
      </c>
      <c r="L343" s="14" t="n">
        <v>1606122</v>
      </c>
      <c r="M343" s="14" t="n">
        <v>1693596</v>
      </c>
    </row>
    <row r="344" customFormat="false" ht="12" hidden="false" customHeight="false" outlineLevel="0" collapsed="false">
      <c r="A344" s="13" t="s">
        <v>42</v>
      </c>
      <c r="B344" s="14" t="n">
        <v>15919</v>
      </c>
      <c r="C344" s="14" t="n">
        <v>73</v>
      </c>
      <c r="D344" s="14" t="n">
        <v>456.492130529898</v>
      </c>
      <c r="E344" s="14" t="n">
        <v>180.956903257171</v>
      </c>
      <c r="F344" s="14" t="n">
        <v>3</v>
      </c>
      <c r="G344" s="14" t="n">
        <v>18</v>
      </c>
      <c r="H344" s="14" t="n">
        <v>3</v>
      </c>
      <c r="I344" s="14" t="n">
        <v>18.99</v>
      </c>
      <c r="J344" s="15" t="n">
        <v>0.0411589213283188</v>
      </c>
      <c r="K344" s="14" t="n">
        <v>296961</v>
      </c>
      <c r="L344" s="14" t="n">
        <v>2069879</v>
      </c>
      <c r="M344" s="14" t="n">
        <v>2366840</v>
      </c>
    </row>
    <row r="345" customFormat="false" ht="12" hidden="false" customHeight="false" outlineLevel="0" collapsed="false">
      <c r="A345" s="13" t="s">
        <v>43</v>
      </c>
      <c r="B345" s="14" t="n">
        <v>4588</v>
      </c>
      <c r="C345" s="14" t="n">
        <v>31</v>
      </c>
      <c r="D345" s="14" t="n">
        <v>342.522727272727</v>
      </c>
      <c r="E345" s="14" t="n">
        <v>194.795454545455</v>
      </c>
      <c r="F345" s="14" t="n">
        <v>32</v>
      </c>
      <c r="G345" s="14" t="n">
        <v>35</v>
      </c>
      <c r="H345" s="14" t="n">
        <v>-8</v>
      </c>
      <c r="I345" s="14" t="n">
        <v>32.36</v>
      </c>
      <c r="J345" s="15" t="n">
        <v>0.0152191584597889</v>
      </c>
      <c r="K345" s="14" t="n">
        <v>109806</v>
      </c>
      <c r="L345" s="14" t="n">
        <v>1920187</v>
      </c>
      <c r="M345" s="14" t="n">
        <v>2029993</v>
      </c>
    </row>
    <row r="346" customFormat="false" ht="12" hidden="false" customHeight="false" outlineLevel="0" collapsed="false">
      <c r="A346" s="13" t="s">
        <v>44</v>
      </c>
      <c r="B346" s="14" t="n">
        <v>4942</v>
      </c>
      <c r="C346" s="14" t="n">
        <v>23</v>
      </c>
      <c r="D346" s="14" t="n">
        <v>243.068181818182</v>
      </c>
      <c r="E346" s="14" t="n">
        <v>147.409090909091</v>
      </c>
      <c r="F346" s="14" t="n">
        <v>6</v>
      </c>
      <c r="G346" s="14" t="n">
        <v>11</v>
      </c>
      <c r="H346" s="14" t="n">
        <v>13</v>
      </c>
      <c r="I346" s="14" t="n">
        <v>15.29</v>
      </c>
      <c r="J346" s="15" t="n">
        <v>0.0176136194323342</v>
      </c>
      <c r="K346" s="14" t="n">
        <v>127082</v>
      </c>
      <c r="L346" s="14" t="n">
        <v>1161695</v>
      </c>
      <c r="M346" s="14" t="n">
        <v>1288777</v>
      </c>
    </row>
    <row r="347" customFormat="false" ht="12" hidden="false" customHeight="false" outlineLevel="0" collapsed="false">
      <c r="A347" s="13" t="s">
        <v>45</v>
      </c>
      <c r="B347" s="14" t="n">
        <v>4940</v>
      </c>
      <c r="C347" s="14" t="n">
        <v>35</v>
      </c>
      <c r="D347" s="14" t="n">
        <v>313.511363636364</v>
      </c>
      <c r="E347" s="14" t="n">
        <v>142.002272727273</v>
      </c>
      <c r="F347" s="14" t="n">
        <v>17</v>
      </c>
      <c r="G347" s="14" t="n">
        <v>23</v>
      </c>
      <c r="H347" s="14" t="n">
        <v>17</v>
      </c>
      <c r="I347" s="14" t="n">
        <v>28.61</v>
      </c>
      <c r="J347" s="15" t="n">
        <v>0.00676730443653036</v>
      </c>
      <c r="K347" s="14" t="n">
        <v>48826</v>
      </c>
      <c r="L347" s="14" t="n">
        <v>716709</v>
      </c>
      <c r="M347" s="14" t="n">
        <v>765535</v>
      </c>
    </row>
    <row r="348" customFormat="false" ht="12.75" hidden="false" customHeight="false" outlineLevel="0" collapsed="false">
      <c r="A348" s="16" t="s">
        <v>46</v>
      </c>
      <c r="B348" s="17" t="n">
        <v>5735</v>
      </c>
      <c r="C348" s="17" t="n">
        <v>30</v>
      </c>
      <c r="D348" s="17" t="n">
        <v>305.530303030303</v>
      </c>
      <c r="E348" s="17" t="n">
        <v>141.689393939394</v>
      </c>
      <c r="F348" s="17" t="n">
        <v>18</v>
      </c>
      <c r="G348" s="17" t="n">
        <v>32</v>
      </c>
      <c r="H348" s="17" t="n">
        <v>8</v>
      </c>
      <c r="I348" s="17" t="n">
        <v>34.64</v>
      </c>
      <c r="J348" s="18" t="n">
        <v>0.00952129491606705</v>
      </c>
      <c r="K348" s="17" t="n">
        <v>68696</v>
      </c>
      <c r="L348" s="17" t="n">
        <v>873388</v>
      </c>
      <c r="M348" s="17" t="n">
        <v>942084</v>
      </c>
    </row>
    <row r="349" customFormat="false" ht="12.75" hidden="false" customHeight="false" outlineLevel="0" collapsed="false">
      <c r="A349" s="19" t="s">
        <v>49</v>
      </c>
      <c r="B349" s="20" t="n">
        <v>245550</v>
      </c>
      <c r="C349" s="20" t="n">
        <v>1297</v>
      </c>
      <c r="D349" s="20" t="n">
        <v>13522.6933677686</v>
      </c>
      <c r="E349" s="20" t="n">
        <v>7526.93677685951</v>
      </c>
      <c r="F349" s="20" t="n">
        <v>1911</v>
      </c>
      <c r="G349" s="20" t="n">
        <v>4608</v>
      </c>
      <c r="H349" s="20" t="n">
        <v>1023</v>
      </c>
      <c r="I349" s="20" t="n">
        <v>4945.59</v>
      </c>
      <c r="J349" s="20" t="n">
        <v>1</v>
      </c>
      <c r="K349" s="20" t="n">
        <v>7214985</v>
      </c>
      <c r="L349" s="20" t="n">
        <v>137084697</v>
      </c>
      <c r="M349" s="20" t="n">
        <v>144299682</v>
      </c>
    </row>
    <row r="350" customFormat="false" ht="12" hidden="false" customHeight="false" outlineLevel="0" collapsed="false">
      <c r="A350" s="23" t="s">
        <v>50</v>
      </c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</row>
    <row r="351" customFormat="false" ht="12" hidden="false" customHeight="false" outlineLevel="0" collapsed="false">
      <c r="A351" s="23" t="s">
        <v>149</v>
      </c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</row>
    <row r="352" customFormat="false" ht="12" hidden="false" customHeight="false" outlineLevel="0" collapsed="false">
      <c r="A352" s="27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</row>
    <row r="353" customFormat="false" ht="12.75" hidden="false" customHeight="false" outlineLevel="0" collapsed="false">
      <c r="A353" s="6" t="s">
        <v>159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customFormat="false" ht="12.75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customFormat="false" ht="12.75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I355" s="29"/>
    </row>
    <row r="356" customFormat="false" ht="12.75" hidden="false" customHeight="true" outlineLevel="0" collapsed="false">
      <c r="A356" s="7" t="s">
        <v>8</v>
      </c>
      <c r="B356" s="8" t="s">
        <v>9</v>
      </c>
      <c r="C356" s="8"/>
      <c r="D356" s="8"/>
      <c r="E356" s="8"/>
      <c r="F356" s="8"/>
      <c r="G356" s="8"/>
      <c r="H356" s="8"/>
      <c r="I356" s="8"/>
      <c r="J356" s="7" t="s">
        <v>10</v>
      </c>
      <c r="K356" s="7" t="s">
        <v>11</v>
      </c>
      <c r="L356" s="7" t="s">
        <v>12</v>
      </c>
      <c r="M356" s="7" t="s">
        <v>13</v>
      </c>
    </row>
    <row r="357" customFormat="false" ht="36.75" hidden="false" customHeight="false" outlineLevel="0" collapsed="false">
      <c r="A357" s="7"/>
      <c r="B357" s="9" t="s">
        <v>161</v>
      </c>
      <c r="C357" s="9" t="s">
        <v>162</v>
      </c>
      <c r="D357" s="9" t="s">
        <v>163</v>
      </c>
      <c r="E357" s="9" t="s">
        <v>164</v>
      </c>
      <c r="F357" s="9" t="s">
        <v>165</v>
      </c>
      <c r="G357" s="9" t="s">
        <v>166</v>
      </c>
      <c r="H357" s="9" t="s">
        <v>167</v>
      </c>
      <c r="I357" s="7" t="s">
        <v>21</v>
      </c>
      <c r="J357" s="7"/>
      <c r="K357" s="7"/>
      <c r="L357" s="7"/>
      <c r="M357" s="7"/>
    </row>
    <row r="358" customFormat="false" ht="12" hidden="false" customHeight="false" outlineLevel="0" collapsed="false">
      <c r="A358" s="10" t="s">
        <v>22</v>
      </c>
      <c r="B358" s="11" t="n">
        <v>24138</v>
      </c>
      <c r="C358" s="11" t="n">
        <v>65</v>
      </c>
      <c r="D358" s="11" t="n">
        <v>1624.79318181818</v>
      </c>
      <c r="E358" s="11" t="n">
        <v>895.122727272727</v>
      </c>
      <c r="F358" s="11" t="n">
        <v>418</v>
      </c>
      <c r="G358" s="11" t="n">
        <v>1010</v>
      </c>
      <c r="H358" s="11" t="n">
        <v>266</v>
      </c>
      <c r="I358" s="11" t="n">
        <v>1097.78</v>
      </c>
      <c r="J358" s="12" t="n">
        <v>0.164918228985385</v>
      </c>
      <c r="K358" s="11" t="n">
        <v>1081711</v>
      </c>
      <c r="L358" s="11" t="n">
        <v>25750219</v>
      </c>
      <c r="M358" s="11" t="n">
        <v>26831930</v>
      </c>
    </row>
    <row r="359" customFormat="false" ht="12" hidden="false" customHeight="false" outlineLevel="0" collapsed="false">
      <c r="A359" s="13" t="s">
        <v>23</v>
      </c>
      <c r="B359" s="14" t="n">
        <v>18588</v>
      </c>
      <c r="C359" s="14" t="n">
        <v>38</v>
      </c>
      <c r="D359" s="14" t="n">
        <v>1692.47727272727</v>
      </c>
      <c r="E359" s="14" t="n">
        <v>1011.56818181818</v>
      </c>
      <c r="F359" s="14" t="n">
        <v>341</v>
      </c>
      <c r="G359" s="14" t="n">
        <v>718</v>
      </c>
      <c r="H359" s="14" t="n">
        <v>204</v>
      </c>
      <c r="I359" s="14" t="n">
        <v>785.32</v>
      </c>
      <c r="J359" s="15" t="n">
        <v>0.102821159511617</v>
      </c>
      <c r="K359" s="14" t="n">
        <v>674412</v>
      </c>
      <c r="L359" s="14" t="n">
        <v>16103330</v>
      </c>
      <c r="M359" s="14" t="n">
        <v>16777742</v>
      </c>
    </row>
    <row r="360" customFormat="false" ht="12" hidden="false" customHeight="false" outlineLevel="0" collapsed="false">
      <c r="A360" s="13" t="s">
        <v>24</v>
      </c>
      <c r="B360" s="14" t="n">
        <v>20108</v>
      </c>
      <c r="C360" s="14" t="n">
        <v>93</v>
      </c>
      <c r="D360" s="14" t="n">
        <v>1188.88636363636</v>
      </c>
      <c r="E360" s="14" t="n">
        <v>779.409090909091</v>
      </c>
      <c r="F360" s="14" t="n">
        <v>176</v>
      </c>
      <c r="G360" s="14" t="n">
        <v>439</v>
      </c>
      <c r="H360" s="14" t="n">
        <v>85</v>
      </c>
      <c r="I360" s="14" t="n">
        <v>467.05</v>
      </c>
      <c r="J360" s="15" t="n">
        <v>0.0754165437964213</v>
      </c>
      <c r="K360" s="14" t="n">
        <v>494663</v>
      </c>
      <c r="L360" s="14" t="n">
        <v>9319909</v>
      </c>
      <c r="M360" s="14" t="n">
        <v>9814572</v>
      </c>
    </row>
    <row r="361" customFormat="false" ht="12" hidden="false" customHeight="false" outlineLevel="0" collapsed="false">
      <c r="A361" s="13" t="s">
        <v>25</v>
      </c>
      <c r="B361" s="14" t="n">
        <v>12845</v>
      </c>
      <c r="C361" s="14" t="n">
        <v>55</v>
      </c>
      <c r="D361" s="14" t="n">
        <v>492.068181818182</v>
      </c>
      <c r="E361" s="14" t="n">
        <v>327.556818181818</v>
      </c>
      <c r="F361" s="14" t="n">
        <v>72</v>
      </c>
      <c r="G361" s="14" t="n">
        <v>112</v>
      </c>
      <c r="H361" s="14" t="n">
        <v>17</v>
      </c>
      <c r="I361" s="14" t="n">
        <v>117.61</v>
      </c>
      <c r="J361" s="15" t="n">
        <v>0.0656719920683828</v>
      </c>
      <c r="K361" s="14" t="n">
        <v>430748</v>
      </c>
      <c r="L361" s="14" t="n">
        <v>6997553</v>
      </c>
      <c r="M361" s="14" t="n">
        <v>7428301</v>
      </c>
    </row>
    <row r="362" customFormat="false" ht="12" hidden="false" customHeight="false" outlineLevel="0" collapsed="false">
      <c r="A362" s="13" t="s">
        <v>26</v>
      </c>
      <c r="B362" s="14" t="n">
        <v>9455</v>
      </c>
      <c r="C362" s="14" t="n">
        <v>72</v>
      </c>
      <c r="D362" s="14" t="n">
        <v>377.756818181818</v>
      </c>
      <c r="E362" s="14" t="n">
        <v>173.825</v>
      </c>
      <c r="F362" s="14" t="n">
        <v>69</v>
      </c>
      <c r="G362" s="14" t="n">
        <v>131</v>
      </c>
      <c r="H362" s="14" t="n">
        <v>5</v>
      </c>
      <c r="I362" s="14" t="n">
        <v>132.65</v>
      </c>
      <c r="J362" s="15" t="n">
        <v>0.0723147220584934</v>
      </c>
      <c r="K362" s="14" t="n">
        <v>474318</v>
      </c>
      <c r="L362" s="14" t="n">
        <v>6270970</v>
      </c>
      <c r="M362" s="14" t="n">
        <v>6745288</v>
      </c>
    </row>
    <row r="363" customFormat="false" ht="12" hidden="false" customHeight="false" outlineLevel="0" collapsed="false">
      <c r="A363" s="13" t="s">
        <v>27</v>
      </c>
      <c r="B363" s="14" t="n">
        <v>17779</v>
      </c>
      <c r="C363" s="14" t="n">
        <v>97</v>
      </c>
      <c r="D363" s="14" t="n">
        <v>845.409090909091</v>
      </c>
      <c r="E363" s="14" t="n">
        <v>462.545454545455</v>
      </c>
      <c r="F363" s="14" t="n">
        <v>121</v>
      </c>
      <c r="G363" s="14" t="n">
        <v>200</v>
      </c>
      <c r="H363" s="14" t="n">
        <v>18</v>
      </c>
      <c r="I363" s="14" t="n">
        <v>205.94</v>
      </c>
      <c r="J363" s="15" t="n">
        <v>0.0432235489777263</v>
      </c>
      <c r="K363" s="14" t="n">
        <v>283507</v>
      </c>
      <c r="L363" s="14" t="n">
        <v>8404393</v>
      </c>
      <c r="M363" s="14" t="n">
        <v>8687900</v>
      </c>
    </row>
    <row r="364" customFormat="false" ht="12" hidden="false" customHeight="false" outlineLevel="0" collapsed="false">
      <c r="A364" s="13" t="s">
        <v>28</v>
      </c>
      <c r="B364" s="14" t="n">
        <v>10222</v>
      </c>
      <c r="C364" s="14" t="n">
        <v>57</v>
      </c>
      <c r="D364" s="14" t="n">
        <v>729.545454545455</v>
      </c>
      <c r="E364" s="14" t="n">
        <v>333.454545454545</v>
      </c>
      <c r="F364" s="14" t="n">
        <v>80</v>
      </c>
      <c r="G364" s="14" t="n">
        <v>209</v>
      </c>
      <c r="H364" s="14" t="n">
        <v>52</v>
      </c>
      <c r="I364" s="14" t="n">
        <v>226.16</v>
      </c>
      <c r="J364" s="15" t="n">
        <v>0.0348265693669259</v>
      </c>
      <c r="K364" s="14" t="n">
        <v>228430</v>
      </c>
      <c r="L364" s="14" t="n">
        <v>6424753</v>
      </c>
      <c r="M364" s="14" t="n">
        <v>6653183</v>
      </c>
    </row>
    <row r="365" customFormat="false" ht="12" hidden="false" customHeight="false" outlineLevel="0" collapsed="false">
      <c r="A365" s="13" t="s">
        <v>29</v>
      </c>
      <c r="B365" s="14" t="n">
        <v>8929</v>
      </c>
      <c r="C365" s="14" t="n">
        <v>36</v>
      </c>
      <c r="D365" s="14" t="n">
        <v>392.129545454545</v>
      </c>
      <c r="E365" s="14" t="n">
        <v>236.511363636364</v>
      </c>
      <c r="F365" s="14" t="n">
        <v>46</v>
      </c>
      <c r="G365" s="14" t="n">
        <v>114</v>
      </c>
      <c r="H365" s="14" t="n">
        <v>18</v>
      </c>
      <c r="I365" s="14" t="n">
        <v>119.94</v>
      </c>
      <c r="J365" s="15" t="n">
        <v>0.0524065947916715</v>
      </c>
      <c r="K365" s="14" t="n">
        <v>343739</v>
      </c>
      <c r="L365" s="14" t="n">
        <v>6093467</v>
      </c>
      <c r="M365" s="14" t="n">
        <v>6437206</v>
      </c>
    </row>
    <row r="366" customFormat="false" ht="12" hidden="false" customHeight="false" outlineLevel="0" collapsed="false">
      <c r="A366" s="13" t="s">
        <v>30</v>
      </c>
      <c r="B366" s="14" t="n">
        <v>14416</v>
      </c>
      <c r="C366" s="14" t="n">
        <v>74</v>
      </c>
      <c r="D366" s="14" t="n">
        <v>665.5</v>
      </c>
      <c r="E366" s="14" t="n">
        <v>210.806818181818</v>
      </c>
      <c r="F366" s="14" t="n">
        <v>34</v>
      </c>
      <c r="G366" s="14" t="n">
        <v>78</v>
      </c>
      <c r="H366" s="14" t="n">
        <v>24</v>
      </c>
      <c r="I366" s="14" t="n">
        <v>85.92</v>
      </c>
      <c r="J366" s="15" t="n">
        <v>0.0132257736846281</v>
      </c>
      <c r="K366" s="14" t="n">
        <v>86749</v>
      </c>
      <c r="L366" s="14" t="n">
        <v>2670270</v>
      </c>
      <c r="M366" s="14" t="n">
        <v>2757019</v>
      </c>
    </row>
    <row r="367" customFormat="false" ht="12" hidden="false" customHeight="false" outlineLevel="0" collapsed="false">
      <c r="A367" s="13" t="s">
        <v>31</v>
      </c>
      <c r="B367" s="14" t="n">
        <v>6171</v>
      </c>
      <c r="C367" s="14" t="n">
        <v>41</v>
      </c>
      <c r="D367" s="14" t="n">
        <v>381.743333333333</v>
      </c>
      <c r="E367" s="14" t="n">
        <v>194.979772727273</v>
      </c>
      <c r="F367" s="14" t="n">
        <v>22</v>
      </c>
      <c r="G367" s="14" t="n">
        <v>35</v>
      </c>
      <c r="H367" s="14" t="n">
        <v>6</v>
      </c>
      <c r="I367" s="14" t="n">
        <v>36.98</v>
      </c>
      <c r="J367" s="15" t="n">
        <v>0.0127670198972133</v>
      </c>
      <c r="K367" s="14" t="n">
        <v>83740</v>
      </c>
      <c r="L367" s="14" t="n">
        <v>2580736</v>
      </c>
      <c r="M367" s="14" t="n">
        <v>2664476</v>
      </c>
    </row>
    <row r="368" customFormat="false" ht="12" hidden="false" customHeight="false" outlineLevel="0" collapsed="false">
      <c r="A368" s="13" t="s">
        <v>32</v>
      </c>
      <c r="B368" s="14" t="n">
        <v>7967</v>
      </c>
      <c r="C368" s="14" t="n">
        <v>39</v>
      </c>
      <c r="D368" s="14" t="n">
        <v>318.545454545455</v>
      </c>
      <c r="E368" s="14" t="n">
        <v>154.113636363636</v>
      </c>
      <c r="F368" s="14" t="n">
        <v>11</v>
      </c>
      <c r="G368" s="14" t="n">
        <v>28</v>
      </c>
      <c r="H368" s="14" t="n">
        <v>11</v>
      </c>
      <c r="I368" s="14" t="n">
        <v>31.63</v>
      </c>
      <c r="J368" s="15" t="n">
        <v>0.0201149188237032</v>
      </c>
      <c r="K368" s="14" t="n">
        <v>131935</v>
      </c>
      <c r="L368" s="14" t="n">
        <v>2615557</v>
      </c>
      <c r="M368" s="14" t="n">
        <v>2747492</v>
      </c>
    </row>
    <row r="369" customFormat="false" ht="12" hidden="false" customHeight="false" outlineLevel="0" collapsed="false">
      <c r="A369" s="13" t="s">
        <v>33</v>
      </c>
      <c r="B369" s="14" t="n">
        <v>9001</v>
      </c>
      <c r="C369" s="14" t="n">
        <v>43</v>
      </c>
      <c r="D369" s="14" t="n">
        <v>386.886363636364</v>
      </c>
      <c r="E369" s="14" t="n">
        <v>244.818181818182</v>
      </c>
      <c r="F369" s="14" t="n">
        <v>16</v>
      </c>
      <c r="G369" s="14" t="n">
        <v>37</v>
      </c>
      <c r="H369" s="14" t="n">
        <v>16</v>
      </c>
      <c r="I369" s="14" t="n">
        <v>42.28</v>
      </c>
      <c r="J369" s="15" t="n">
        <v>0.0298283391340287</v>
      </c>
      <c r="K369" s="14" t="n">
        <v>195646</v>
      </c>
      <c r="L369" s="14" t="n">
        <v>2560373</v>
      </c>
      <c r="M369" s="14" t="n">
        <v>2756019</v>
      </c>
    </row>
    <row r="370" customFormat="false" ht="12" hidden="false" customHeight="false" outlineLevel="0" collapsed="false">
      <c r="A370" s="13" t="s">
        <v>34</v>
      </c>
      <c r="B370" s="14" t="n">
        <v>6472</v>
      </c>
      <c r="C370" s="14" t="n">
        <v>42</v>
      </c>
      <c r="D370" s="14" t="n">
        <v>426.727272727273</v>
      </c>
      <c r="E370" s="14" t="n">
        <v>252.454545454545</v>
      </c>
      <c r="F370" s="14" t="n">
        <v>46</v>
      </c>
      <c r="G370" s="14" t="n">
        <v>71</v>
      </c>
      <c r="H370" s="14" t="n">
        <v>49</v>
      </c>
      <c r="I370" s="14" t="n">
        <v>87.17</v>
      </c>
      <c r="J370" s="15" t="n">
        <v>0.0313793733108839</v>
      </c>
      <c r="K370" s="14" t="n">
        <v>205820</v>
      </c>
      <c r="L370" s="14" t="n">
        <v>2668372</v>
      </c>
      <c r="M370" s="14" t="n">
        <v>2874192</v>
      </c>
    </row>
    <row r="371" customFormat="false" ht="12" hidden="false" customHeight="false" outlineLevel="0" collapsed="false">
      <c r="A371" s="13" t="s">
        <v>35</v>
      </c>
      <c r="B371" s="14" t="n">
        <v>3448</v>
      </c>
      <c r="C371" s="14" t="n">
        <v>63</v>
      </c>
      <c r="D371" s="14" t="n">
        <v>200.116306818182</v>
      </c>
      <c r="E371" s="14" t="n">
        <v>47.3136363636364</v>
      </c>
      <c r="F371" s="14" t="n">
        <v>12</v>
      </c>
      <c r="G371" s="14" t="n">
        <v>18</v>
      </c>
      <c r="H371" s="14" t="n">
        <v>8</v>
      </c>
      <c r="I371" s="14" t="n">
        <v>20.64</v>
      </c>
      <c r="J371" s="15" t="n">
        <v>0.00852956710834083</v>
      </c>
      <c r="K371" s="14" t="n">
        <v>55946</v>
      </c>
      <c r="L371" s="14" t="n">
        <v>1293654</v>
      </c>
      <c r="M371" s="14" t="n">
        <v>1349600</v>
      </c>
    </row>
    <row r="372" customFormat="false" ht="12" hidden="false" customHeight="false" outlineLevel="0" collapsed="false">
      <c r="A372" s="13" t="s">
        <v>36</v>
      </c>
      <c r="B372" s="14" t="n">
        <v>6125</v>
      </c>
      <c r="C372" s="14" t="n">
        <v>24</v>
      </c>
      <c r="D372" s="14" t="n">
        <v>286.545454545455</v>
      </c>
      <c r="E372" s="14" t="n">
        <v>245.545454545454</v>
      </c>
      <c r="F372" s="14" t="n">
        <v>32</v>
      </c>
      <c r="G372" s="14" t="n">
        <v>76</v>
      </c>
      <c r="H372" s="14" t="n">
        <v>46</v>
      </c>
      <c r="I372" s="14" t="n">
        <v>91.18</v>
      </c>
      <c r="J372" s="15" t="n">
        <v>0.0921634936413686</v>
      </c>
      <c r="K372" s="14" t="n">
        <v>604507</v>
      </c>
      <c r="L372" s="14" t="n">
        <v>6840472</v>
      </c>
      <c r="M372" s="14" t="n">
        <v>7444979</v>
      </c>
    </row>
    <row r="373" customFormat="false" ht="12" hidden="false" customHeight="false" outlineLevel="0" collapsed="false">
      <c r="A373" s="13" t="s">
        <v>37</v>
      </c>
      <c r="B373" s="14" t="n">
        <v>2762</v>
      </c>
      <c r="C373" s="14" t="n">
        <v>35</v>
      </c>
      <c r="D373" s="14" t="n">
        <v>176.75</v>
      </c>
      <c r="E373" s="14" t="n">
        <v>56.8863636363636</v>
      </c>
      <c r="F373" s="14" t="n">
        <v>4</v>
      </c>
      <c r="G373" s="14" t="n">
        <v>5</v>
      </c>
      <c r="H373" s="14" t="n">
        <v>1</v>
      </c>
      <c r="I373" s="14" t="n">
        <v>5.33</v>
      </c>
      <c r="J373" s="15" t="n">
        <v>0.00398817191442503</v>
      </c>
      <c r="K373" s="14" t="n">
        <v>26159</v>
      </c>
      <c r="L373" s="14" t="n">
        <v>1251938</v>
      </c>
      <c r="M373" s="14" t="n">
        <v>1278097</v>
      </c>
    </row>
    <row r="374" customFormat="false" ht="12" hidden="false" customHeight="false" outlineLevel="0" collapsed="false">
      <c r="A374" s="13" t="s">
        <v>38</v>
      </c>
      <c r="B374" s="14" t="n">
        <v>7803</v>
      </c>
      <c r="C374" s="14" t="n">
        <v>60</v>
      </c>
      <c r="D374" s="14" t="n">
        <v>270.113636363636</v>
      </c>
      <c r="E374" s="14" t="n">
        <v>175.977272727273</v>
      </c>
      <c r="F374" s="14" t="n">
        <v>12</v>
      </c>
      <c r="G374" s="14" t="n">
        <v>36</v>
      </c>
      <c r="H374" s="14" t="n">
        <v>24</v>
      </c>
      <c r="I374" s="14" t="n">
        <v>43.92</v>
      </c>
      <c r="J374" s="15" t="n">
        <v>0.0477574532317969</v>
      </c>
      <c r="K374" s="14" t="n">
        <v>313245</v>
      </c>
      <c r="L374" s="14" t="n">
        <v>4510568</v>
      </c>
      <c r="M374" s="14" t="n">
        <v>4823813</v>
      </c>
    </row>
    <row r="375" customFormat="false" ht="12" hidden="false" customHeight="false" outlineLevel="0" collapsed="false">
      <c r="A375" s="13" t="s">
        <v>39</v>
      </c>
      <c r="B375" s="14" t="n">
        <v>6814</v>
      </c>
      <c r="C375" s="14" t="n">
        <v>64</v>
      </c>
      <c r="D375" s="14" t="n">
        <v>549.590909090909</v>
      </c>
      <c r="E375" s="14" t="n">
        <v>196.227272727273</v>
      </c>
      <c r="F375" s="14" t="n">
        <v>16</v>
      </c>
      <c r="G375" s="14" t="n">
        <v>19</v>
      </c>
      <c r="H375" s="14" t="n">
        <v>6</v>
      </c>
      <c r="I375" s="14" t="n">
        <v>20.98</v>
      </c>
      <c r="J375" s="15" t="n">
        <v>0.00408863247018811</v>
      </c>
      <c r="K375" s="14" t="n">
        <v>26818</v>
      </c>
      <c r="L375" s="14" t="n">
        <v>1680643</v>
      </c>
      <c r="M375" s="14" t="n">
        <v>1707461</v>
      </c>
    </row>
    <row r="376" customFormat="false" ht="12" hidden="false" customHeight="false" outlineLevel="0" collapsed="false">
      <c r="A376" s="13" t="s">
        <v>40</v>
      </c>
      <c r="B376" s="14" t="n">
        <v>5711</v>
      </c>
      <c r="C376" s="14" t="n">
        <v>35</v>
      </c>
      <c r="D376" s="14" t="n">
        <v>294.954545454545</v>
      </c>
      <c r="E376" s="14" t="n">
        <v>161.636363636364</v>
      </c>
      <c r="F376" s="14" t="n">
        <v>5</v>
      </c>
      <c r="G376" s="14" t="n">
        <v>13</v>
      </c>
      <c r="H376" s="14" t="n">
        <v>3</v>
      </c>
      <c r="I376" s="14" t="n">
        <v>13.99</v>
      </c>
      <c r="J376" s="15" t="n">
        <v>0.0134442451197371</v>
      </c>
      <c r="K376" s="14" t="n">
        <v>88182</v>
      </c>
      <c r="L376" s="14" t="n">
        <v>3325581</v>
      </c>
      <c r="M376" s="14" t="n">
        <v>3413763</v>
      </c>
    </row>
    <row r="377" customFormat="false" ht="12" hidden="false" customHeight="false" outlineLevel="0" collapsed="false">
      <c r="A377" s="13" t="s">
        <v>41</v>
      </c>
      <c r="B377" s="14" t="n">
        <v>7667</v>
      </c>
      <c r="C377" s="14" t="n">
        <v>61</v>
      </c>
      <c r="D377" s="14" t="n">
        <v>287.021590909091</v>
      </c>
      <c r="E377" s="14" t="n">
        <v>137.8625</v>
      </c>
      <c r="F377" s="14" t="n">
        <v>2</v>
      </c>
      <c r="G377" s="14" t="n">
        <v>2</v>
      </c>
      <c r="H377" s="14" t="n">
        <v>0</v>
      </c>
      <c r="I377" s="14" t="n">
        <v>2</v>
      </c>
      <c r="J377" s="15" t="n">
        <v>0.0204108620946829</v>
      </c>
      <c r="K377" s="14" t="n">
        <v>133876</v>
      </c>
      <c r="L377" s="14" t="n">
        <v>1403082</v>
      </c>
      <c r="M377" s="14" t="n">
        <v>1536958</v>
      </c>
    </row>
    <row r="378" customFormat="false" ht="12" hidden="false" customHeight="false" outlineLevel="0" collapsed="false">
      <c r="A378" s="13" t="s">
        <v>42</v>
      </c>
      <c r="B378" s="14" t="n">
        <v>15271</v>
      </c>
      <c r="C378" s="14" t="n">
        <v>75</v>
      </c>
      <c r="D378" s="14" t="n">
        <v>467.068181818182</v>
      </c>
      <c r="E378" s="14" t="n">
        <v>192.136363636364</v>
      </c>
      <c r="F378" s="14" t="n">
        <v>2</v>
      </c>
      <c r="G378" s="14" t="n">
        <v>14</v>
      </c>
      <c r="H378" s="14" t="n">
        <v>2</v>
      </c>
      <c r="I378" s="14" t="n">
        <v>14.66</v>
      </c>
      <c r="J378" s="15" t="n">
        <v>0.0355570129648624</v>
      </c>
      <c r="K378" s="14" t="n">
        <v>233221</v>
      </c>
      <c r="L378" s="14" t="n">
        <v>1747524</v>
      </c>
      <c r="M378" s="14" t="n">
        <v>1980745</v>
      </c>
    </row>
    <row r="379" customFormat="false" ht="12" hidden="false" customHeight="false" outlineLevel="0" collapsed="false">
      <c r="A379" s="13" t="s">
        <v>43</v>
      </c>
      <c r="B379" s="14" t="n">
        <v>4636</v>
      </c>
      <c r="C379" s="14" t="n">
        <v>34</v>
      </c>
      <c r="D379" s="14" t="n">
        <v>271.159090909091</v>
      </c>
      <c r="E379" s="14" t="n">
        <v>160.25</v>
      </c>
      <c r="F379" s="14" t="n">
        <v>13</v>
      </c>
      <c r="G379" s="14" t="n">
        <v>27</v>
      </c>
      <c r="H379" s="14" t="n">
        <v>20</v>
      </c>
      <c r="I379" s="14" t="n">
        <v>33.6</v>
      </c>
      <c r="J379" s="15" t="n">
        <v>0.0196698605970976</v>
      </c>
      <c r="K379" s="14" t="n">
        <v>129016</v>
      </c>
      <c r="L379" s="14" t="n">
        <v>1708484</v>
      </c>
      <c r="M379" s="14" t="n">
        <v>1837500</v>
      </c>
    </row>
    <row r="380" customFormat="false" ht="12" hidden="false" customHeight="false" outlineLevel="0" collapsed="false">
      <c r="A380" s="13" t="s">
        <v>44</v>
      </c>
      <c r="B380" s="14" t="n">
        <v>4560</v>
      </c>
      <c r="C380" s="14" t="n">
        <v>22</v>
      </c>
      <c r="D380" s="14" t="n">
        <v>239.681818181818</v>
      </c>
      <c r="E380" s="14" t="n">
        <v>143.227272727273</v>
      </c>
      <c r="F380" s="14" t="n">
        <v>1</v>
      </c>
      <c r="G380" s="14" t="n">
        <v>8</v>
      </c>
      <c r="H380" s="14" t="n">
        <v>7</v>
      </c>
      <c r="I380" s="14" t="n">
        <v>10.31</v>
      </c>
      <c r="J380" s="15" t="n">
        <v>0.0173012703463073</v>
      </c>
      <c r="K380" s="14" t="n">
        <v>113480</v>
      </c>
      <c r="L380" s="14" t="n">
        <v>998190</v>
      </c>
      <c r="M380" s="14" t="n">
        <v>1111670</v>
      </c>
    </row>
    <row r="381" customFormat="false" ht="12" hidden="false" customHeight="false" outlineLevel="0" collapsed="false">
      <c r="A381" s="13" t="s">
        <v>45</v>
      </c>
      <c r="B381" s="14" t="n">
        <v>4757</v>
      </c>
      <c r="C381" s="14" t="n">
        <v>35</v>
      </c>
      <c r="D381" s="14" t="n">
        <v>330.034090909091</v>
      </c>
      <c r="E381" s="14" t="n">
        <v>112.529545454545</v>
      </c>
      <c r="F381" s="14" t="n">
        <v>11</v>
      </c>
      <c r="G381" s="14" t="n">
        <v>21</v>
      </c>
      <c r="H381" s="14" t="n">
        <v>10</v>
      </c>
      <c r="I381" s="14" t="n">
        <v>24.3</v>
      </c>
      <c r="J381" s="15" t="n">
        <v>0.00533030211936682</v>
      </c>
      <c r="K381" s="14" t="n">
        <v>34962</v>
      </c>
      <c r="L381" s="14" t="n">
        <v>650883</v>
      </c>
      <c r="M381" s="14" t="n">
        <v>685845</v>
      </c>
    </row>
    <row r="382" customFormat="false" ht="12.75" hidden="false" customHeight="false" outlineLevel="0" collapsed="false">
      <c r="A382" s="16" t="s">
        <v>46</v>
      </c>
      <c r="B382" s="17" t="n">
        <v>5243</v>
      </c>
      <c r="C382" s="17" t="n">
        <v>26</v>
      </c>
      <c r="D382" s="17" t="n">
        <v>250.272727272727</v>
      </c>
      <c r="E382" s="17" t="n">
        <v>116.704545454545</v>
      </c>
      <c r="F382" s="17" t="n">
        <v>7</v>
      </c>
      <c r="G382" s="17" t="n">
        <v>23</v>
      </c>
      <c r="H382" s="17" t="n">
        <v>12</v>
      </c>
      <c r="I382" s="17" t="n">
        <v>26.96</v>
      </c>
      <c r="J382" s="18" t="n">
        <v>0.0128443439847465</v>
      </c>
      <c r="K382" s="17" t="n">
        <v>84247</v>
      </c>
      <c r="L382" s="17" t="n">
        <v>751531</v>
      </c>
      <c r="M382" s="17" t="n">
        <v>835778</v>
      </c>
    </row>
    <row r="383" customFormat="false" ht="12.75" hidden="false" customHeight="false" outlineLevel="0" collapsed="false">
      <c r="A383" s="19" t="s">
        <v>49</v>
      </c>
      <c r="B383" s="20" t="n">
        <v>240888</v>
      </c>
      <c r="C383" s="20" t="n">
        <v>1286</v>
      </c>
      <c r="D383" s="20" t="n">
        <v>13145.7766856061</v>
      </c>
      <c r="E383" s="20" t="n">
        <v>7023.46272727273</v>
      </c>
      <c r="F383" s="20" t="n">
        <v>1569</v>
      </c>
      <c r="G383" s="20" t="n">
        <v>3444</v>
      </c>
      <c r="H383" s="20" t="n">
        <v>910</v>
      </c>
      <c r="I383" s="20" t="n">
        <v>3744.3</v>
      </c>
      <c r="J383" s="20" t="n">
        <v>1</v>
      </c>
      <c r="K383" s="20" t="n">
        <v>6559077</v>
      </c>
      <c r="L383" s="20" t="n">
        <v>124622452</v>
      </c>
      <c r="M383" s="20" t="n">
        <v>131181529</v>
      </c>
    </row>
    <row r="384" customFormat="false" ht="12" hidden="false" customHeight="false" outlineLevel="0" collapsed="false">
      <c r="A384" s="23" t="s">
        <v>50</v>
      </c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</row>
    <row r="385" customFormat="false" ht="12" hidden="false" customHeight="false" outlineLevel="0" collapsed="false">
      <c r="A385" s="23" t="s">
        <v>149</v>
      </c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</row>
    <row r="386" customFormat="false" ht="12" hidden="false" customHeight="false" outlineLevel="0" collapsed="false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</row>
    <row r="387" customFormat="false" ht="12.75" hidden="false" customHeight="false" outlineLevel="0" collapsed="false">
      <c r="A387" s="6" t="s">
        <v>168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customFormat="false" ht="12.75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customFormat="false" ht="12.75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I389" s="29"/>
    </row>
    <row r="390" customFormat="false" ht="12.75" hidden="false" customHeight="true" outlineLevel="0" collapsed="false">
      <c r="A390" s="7" t="s">
        <v>8</v>
      </c>
      <c r="B390" s="8" t="s">
        <v>9</v>
      </c>
      <c r="C390" s="8"/>
      <c r="D390" s="8"/>
      <c r="E390" s="8"/>
      <c r="F390" s="8"/>
      <c r="G390" s="8"/>
      <c r="H390" s="8"/>
      <c r="I390" s="8"/>
      <c r="J390" s="7" t="s">
        <v>10</v>
      </c>
      <c r="K390" s="7" t="s">
        <v>11</v>
      </c>
      <c r="L390" s="7" t="s">
        <v>12</v>
      </c>
      <c r="M390" s="7" t="s">
        <v>13</v>
      </c>
    </row>
    <row r="391" customFormat="false" ht="36.75" hidden="false" customHeight="false" outlineLevel="0" collapsed="false">
      <c r="A391" s="7"/>
      <c r="B391" s="9" t="s">
        <v>170</v>
      </c>
      <c r="C391" s="9" t="s">
        <v>171</v>
      </c>
      <c r="D391" s="9" t="s">
        <v>172</v>
      </c>
      <c r="E391" s="9" t="s">
        <v>173</v>
      </c>
      <c r="F391" s="9" t="s">
        <v>174</v>
      </c>
      <c r="G391" s="9" t="s">
        <v>175</v>
      </c>
      <c r="H391" s="9" t="s">
        <v>176</v>
      </c>
      <c r="I391" s="7" t="s">
        <v>21</v>
      </c>
      <c r="J391" s="7"/>
      <c r="K391" s="7"/>
      <c r="L391" s="7"/>
      <c r="M391" s="7"/>
    </row>
    <row r="392" customFormat="false" ht="12" hidden="false" customHeight="false" outlineLevel="0" collapsed="false">
      <c r="A392" s="10" t="s">
        <v>22</v>
      </c>
      <c r="B392" s="11" t="n">
        <v>24502</v>
      </c>
      <c r="C392" s="11" t="n">
        <v>65</v>
      </c>
      <c r="D392" s="11" t="n">
        <v>1643.225</v>
      </c>
      <c r="E392" s="11" t="n">
        <v>843.338636363636</v>
      </c>
      <c r="F392" s="11" t="n">
        <v>386</v>
      </c>
      <c r="G392" s="11" t="n">
        <v>1081</v>
      </c>
      <c r="H392" s="11" t="n">
        <v>130</v>
      </c>
      <c r="I392" s="11" t="n">
        <v>1123.9</v>
      </c>
      <c r="J392" s="12" t="n">
        <v>0.159944259762385</v>
      </c>
      <c r="K392" s="11" t="n">
        <v>981372</v>
      </c>
      <c r="L392" s="11" t="n">
        <v>24374562</v>
      </c>
      <c r="M392" s="11" t="n">
        <v>25355934</v>
      </c>
    </row>
    <row r="393" customFormat="false" ht="12" hidden="false" customHeight="false" outlineLevel="0" collapsed="false">
      <c r="A393" s="13" t="s">
        <v>23</v>
      </c>
      <c r="B393" s="14" t="n">
        <v>18264</v>
      </c>
      <c r="C393" s="14" t="n">
        <v>38</v>
      </c>
      <c r="D393" s="14" t="n">
        <v>1533.18181818182</v>
      </c>
      <c r="E393" s="14" t="n">
        <v>855.068181818182</v>
      </c>
      <c r="F393" s="14" t="n">
        <v>312</v>
      </c>
      <c r="G393" s="14" t="n">
        <v>670</v>
      </c>
      <c r="H393" s="14" t="n">
        <v>146</v>
      </c>
      <c r="I393" s="14" t="n">
        <v>718.18</v>
      </c>
      <c r="J393" s="15" t="n">
        <v>0.104957119192806</v>
      </c>
      <c r="K393" s="14" t="n">
        <v>643987</v>
      </c>
      <c r="L393" s="14" t="n">
        <v>15212770</v>
      </c>
      <c r="M393" s="14" t="n">
        <v>15856757</v>
      </c>
    </row>
    <row r="394" customFormat="false" ht="12" hidden="false" customHeight="false" outlineLevel="0" collapsed="false">
      <c r="A394" s="13" t="s">
        <v>24</v>
      </c>
      <c r="B394" s="14" t="n">
        <v>19361</v>
      </c>
      <c r="C394" s="14" t="n">
        <v>90</v>
      </c>
      <c r="D394" s="14" t="n">
        <v>1169.52272727273</v>
      </c>
      <c r="E394" s="14" t="n">
        <v>743.409090909091</v>
      </c>
      <c r="F394" s="14" t="n">
        <v>151</v>
      </c>
      <c r="G394" s="14" t="n">
        <v>430</v>
      </c>
      <c r="H394" s="14" t="n">
        <v>76</v>
      </c>
      <c r="I394" s="14" t="n">
        <v>455.08</v>
      </c>
      <c r="J394" s="15" t="n">
        <v>0.0677078325542373</v>
      </c>
      <c r="K394" s="14" t="n">
        <v>415436</v>
      </c>
      <c r="L394" s="14" t="n">
        <v>8761768</v>
      </c>
      <c r="M394" s="14" t="n">
        <v>9177204</v>
      </c>
    </row>
    <row r="395" customFormat="false" ht="12" hidden="false" customHeight="false" outlineLevel="0" collapsed="false">
      <c r="A395" s="13" t="s">
        <v>25</v>
      </c>
      <c r="B395" s="14" t="n">
        <v>12778</v>
      </c>
      <c r="C395" s="14" t="n">
        <v>55</v>
      </c>
      <c r="D395" s="14" t="n">
        <v>502.340909090909</v>
      </c>
      <c r="E395" s="14" t="n">
        <v>346.130681818182</v>
      </c>
      <c r="F395" s="14" t="n">
        <v>54</v>
      </c>
      <c r="G395" s="14" t="n">
        <v>91</v>
      </c>
      <c r="H395" s="14" t="n">
        <v>37</v>
      </c>
      <c r="I395" s="14" t="n">
        <v>103.21</v>
      </c>
      <c r="J395" s="15" t="n">
        <v>0.058436417641817</v>
      </c>
      <c r="K395" s="14" t="n">
        <v>358549</v>
      </c>
      <c r="L395" s="14" t="n">
        <v>6531858</v>
      </c>
      <c r="M395" s="14" t="n">
        <v>6890407</v>
      </c>
    </row>
    <row r="396" customFormat="false" ht="12" hidden="false" customHeight="false" outlineLevel="0" collapsed="false">
      <c r="A396" s="13" t="s">
        <v>26</v>
      </c>
      <c r="B396" s="14" t="n">
        <v>9512</v>
      </c>
      <c r="C396" s="14" t="n">
        <v>73</v>
      </c>
      <c r="D396" s="14" t="n">
        <v>353.272727272727</v>
      </c>
      <c r="E396" s="14" t="n">
        <v>192.613636363636</v>
      </c>
      <c r="F396" s="14" t="n">
        <v>60</v>
      </c>
      <c r="G396" s="14" t="n">
        <v>131</v>
      </c>
      <c r="H396" s="14" t="n">
        <v>3</v>
      </c>
      <c r="I396" s="14" t="n">
        <v>131.99</v>
      </c>
      <c r="J396" s="15" t="n">
        <v>0.0873055854503931</v>
      </c>
      <c r="K396" s="14" t="n">
        <v>535682</v>
      </c>
      <c r="L396" s="14" t="n">
        <v>5639268</v>
      </c>
      <c r="M396" s="14" t="n">
        <v>6174950</v>
      </c>
    </row>
    <row r="397" customFormat="false" ht="12" hidden="false" customHeight="false" outlineLevel="0" collapsed="false">
      <c r="A397" s="13" t="s">
        <v>27</v>
      </c>
      <c r="B397" s="14" t="n">
        <v>17441</v>
      </c>
      <c r="C397" s="14" t="n">
        <v>93</v>
      </c>
      <c r="D397" s="14" t="n">
        <v>879.136363636364</v>
      </c>
      <c r="E397" s="14" t="n">
        <v>487.318181818182</v>
      </c>
      <c r="F397" s="14" t="n">
        <v>111</v>
      </c>
      <c r="G397" s="14" t="n">
        <v>208</v>
      </c>
      <c r="H397" s="14" t="n">
        <v>21</v>
      </c>
      <c r="I397" s="14" t="n">
        <v>214.93</v>
      </c>
      <c r="J397" s="15" t="n">
        <v>0.0401431622382531</v>
      </c>
      <c r="K397" s="14" t="n">
        <v>246307</v>
      </c>
      <c r="L397" s="14" t="n">
        <v>8029399</v>
      </c>
      <c r="M397" s="14" t="n">
        <v>8275706</v>
      </c>
    </row>
    <row r="398" customFormat="false" ht="12" hidden="false" customHeight="false" outlineLevel="0" collapsed="false">
      <c r="A398" s="13" t="s">
        <v>28</v>
      </c>
      <c r="B398" s="14" t="n">
        <v>9876</v>
      </c>
      <c r="C398" s="14" t="n">
        <v>55</v>
      </c>
      <c r="D398" s="14" t="n">
        <v>644.886363636364</v>
      </c>
      <c r="E398" s="14" t="n">
        <v>331.909090909091</v>
      </c>
      <c r="F398" s="14" t="n">
        <v>70</v>
      </c>
      <c r="G398" s="14" t="n">
        <v>181</v>
      </c>
      <c r="H398" s="14" t="n">
        <v>48</v>
      </c>
      <c r="I398" s="14" t="n">
        <v>196.84</v>
      </c>
      <c r="J398" s="15" t="n">
        <v>0.0377464436235594</v>
      </c>
      <c r="K398" s="14" t="n">
        <v>231601</v>
      </c>
      <c r="L398" s="14" t="n">
        <v>6094777</v>
      </c>
      <c r="M398" s="14" t="n">
        <v>6326378</v>
      </c>
    </row>
    <row r="399" customFormat="false" ht="12" hidden="false" customHeight="false" outlineLevel="0" collapsed="false">
      <c r="A399" s="13" t="s">
        <v>29</v>
      </c>
      <c r="B399" s="14" t="n">
        <v>8420</v>
      </c>
      <c r="C399" s="14" t="n">
        <v>34</v>
      </c>
      <c r="D399" s="14" t="n">
        <v>375.261363636364</v>
      </c>
      <c r="E399" s="14" t="n">
        <v>237.681818181818</v>
      </c>
      <c r="F399" s="14" t="n">
        <v>45</v>
      </c>
      <c r="G399" s="14" t="n">
        <v>108</v>
      </c>
      <c r="H399" s="14" t="n">
        <v>6</v>
      </c>
      <c r="I399" s="14" t="n">
        <v>109.98</v>
      </c>
      <c r="J399" s="15" t="n">
        <v>0.0558083543174164</v>
      </c>
      <c r="K399" s="14" t="n">
        <v>342424</v>
      </c>
      <c r="L399" s="14" t="n">
        <v>5657740</v>
      </c>
      <c r="M399" s="14" t="n">
        <v>6000164</v>
      </c>
    </row>
    <row r="400" customFormat="false" ht="12" hidden="false" customHeight="false" outlineLevel="0" collapsed="false">
      <c r="A400" s="13" t="s">
        <v>30</v>
      </c>
      <c r="B400" s="14" t="n">
        <v>12948</v>
      </c>
      <c r="C400" s="14" t="n">
        <v>62</v>
      </c>
      <c r="D400" s="14" t="n">
        <v>573.602272727273</v>
      </c>
      <c r="E400" s="14" t="n">
        <v>191.181818181818</v>
      </c>
      <c r="F400" s="14" t="n">
        <v>26</v>
      </c>
      <c r="G400" s="14" t="n">
        <v>71</v>
      </c>
      <c r="H400" s="14" t="n">
        <v>10</v>
      </c>
      <c r="I400" s="14" t="n">
        <v>74.3</v>
      </c>
      <c r="J400" s="15" t="n">
        <v>0.0148527769909227</v>
      </c>
      <c r="K400" s="14" t="n">
        <v>91132</v>
      </c>
      <c r="L400" s="14" t="n">
        <v>2538251</v>
      </c>
      <c r="M400" s="14" t="n">
        <v>2629383</v>
      </c>
    </row>
    <row r="401" customFormat="false" ht="12" hidden="false" customHeight="false" outlineLevel="0" collapsed="false">
      <c r="A401" s="13" t="s">
        <v>31</v>
      </c>
      <c r="B401" s="14" t="n">
        <v>6038</v>
      </c>
      <c r="C401" s="14" t="n">
        <v>33</v>
      </c>
      <c r="D401" s="14" t="n">
        <v>360.275</v>
      </c>
      <c r="E401" s="14" t="n">
        <v>177.25</v>
      </c>
      <c r="F401" s="14" t="n">
        <v>15</v>
      </c>
      <c r="G401" s="14" t="n">
        <v>43</v>
      </c>
      <c r="H401" s="14" t="n">
        <v>7</v>
      </c>
      <c r="I401" s="14" t="n">
        <v>45.31</v>
      </c>
      <c r="J401" s="15" t="n">
        <v>0.0120008680773538</v>
      </c>
      <c r="K401" s="14" t="n">
        <v>73634</v>
      </c>
      <c r="L401" s="14" t="n">
        <v>2467586</v>
      </c>
      <c r="M401" s="14" t="n">
        <v>2541220</v>
      </c>
    </row>
    <row r="402" customFormat="false" ht="12" hidden="false" customHeight="false" outlineLevel="0" collapsed="false">
      <c r="A402" s="13" t="s">
        <v>32</v>
      </c>
      <c r="B402" s="14" t="n">
        <v>8098</v>
      </c>
      <c r="C402" s="14" t="n">
        <v>39</v>
      </c>
      <c r="D402" s="14" t="n">
        <v>311.431818181818</v>
      </c>
      <c r="E402" s="14" t="n">
        <v>144</v>
      </c>
      <c r="F402" s="14" t="n">
        <v>8</v>
      </c>
      <c r="G402" s="14" t="n">
        <v>30</v>
      </c>
      <c r="H402" s="14" t="n">
        <v>10</v>
      </c>
      <c r="I402" s="14" t="n">
        <v>33.3</v>
      </c>
      <c r="J402" s="15" t="n">
        <v>0.0238360007383351</v>
      </c>
      <c r="K402" s="14" t="n">
        <v>146251</v>
      </c>
      <c r="L402" s="14" t="n">
        <v>2429257</v>
      </c>
      <c r="M402" s="14" t="n">
        <v>2575508</v>
      </c>
    </row>
    <row r="403" customFormat="false" ht="12" hidden="false" customHeight="false" outlineLevel="0" collapsed="false">
      <c r="A403" s="13" t="s">
        <v>33</v>
      </c>
      <c r="B403" s="14" t="n">
        <v>8783</v>
      </c>
      <c r="C403" s="14" t="n">
        <v>36</v>
      </c>
      <c r="D403" s="14" t="n">
        <v>418.818181818182</v>
      </c>
      <c r="E403" s="14" t="n">
        <v>256.840909090909</v>
      </c>
      <c r="F403" s="14" t="n">
        <v>12</v>
      </c>
      <c r="G403" s="14" t="n">
        <v>36</v>
      </c>
      <c r="H403" s="14" t="n">
        <v>11</v>
      </c>
      <c r="I403" s="14" t="n">
        <v>39.63</v>
      </c>
      <c r="J403" s="15" t="n">
        <v>0.0229668660818656</v>
      </c>
      <c r="K403" s="14" t="n">
        <v>140918</v>
      </c>
      <c r="L403" s="14" t="n">
        <v>2380251</v>
      </c>
      <c r="M403" s="14" t="n">
        <v>2521169</v>
      </c>
    </row>
    <row r="404" customFormat="false" ht="12" hidden="false" customHeight="false" outlineLevel="0" collapsed="false">
      <c r="A404" s="13" t="s">
        <v>34</v>
      </c>
      <c r="B404" s="14" t="n">
        <v>7218</v>
      </c>
      <c r="C404" s="14" t="n">
        <v>43</v>
      </c>
      <c r="D404" s="14" t="n">
        <v>423.136363636364</v>
      </c>
      <c r="E404" s="14" t="n">
        <v>234.568181818182</v>
      </c>
      <c r="F404" s="14" t="n">
        <v>36</v>
      </c>
      <c r="G404" s="14" t="n">
        <v>76</v>
      </c>
      <c r="H404" s="14" t="n">
        <v>31</v>
      </c>
      <c r="I404" s="14" t="n">
        <v>86.23</v>
      </c>
      <c r="J404" s="15" t="n">
        <v>0.0255225406034653</v>
      </c>
      <c r="K404" s="14" t="n">
        <v>156599</v>
      </c>
      <c r="L404" s="14" t="n">
        <v>2470915</v>
      </c>
      <c r="M404" s="14" t="n">
        <v>2627514</v>
      </c>
    </row>
    <row r="405" customFormat="false" ht="12" hidden="false" customHeight="false" outlineLevel="0" collapsed="false">
      <c r="A405" s="13" t="s">
        <v>35</v>
      </c>
      <c r="B405" s="14" t="n">
        <v>3506</v>
      </c>
      <c r="C405" s="14" t="n">
        <v>63</v>
      </c>
      <c r="D405" s="14" t="n">
        <v>210.440284119643</v>
      </c>
      <c r="E405" s="14" t="n">
        <v>48.1306818181818</v>
      </c>
      <c r="F405" s="14" t="n">
        <v>8</v>
      </c>
      <c r="G405" s="14" t="n">
        <v>26</v>
      </c>
      <c r="H405" s="14" t="n">
        <v>11</v>
      </c>
      <c r="I405" s="14" t="n">
        <v>29.63</v>
      </c>
      <c r="J405" s="15" t="n">
        <v>0.00814407965274948</v>
      </c>
      <c r="K405" s="14" t="n">
        <v>49970</v>
      </c>
      <c r="L405" s="14" t="n">
        <v>1223876</v>
      </c>
      <c r="M405" s="14" t="n">
        <v>1273846</v>
      </c>
    </row>
    <row r="406" customFormat="false" ht="12" hidden="false" customHeight="false" outlineLevel="0" collapsed="false">
      <c r="A406" s="13" t="s">
        <v>36</v>
      </c>
      <c r="B406" s="14" t="n">
        <v>5729</v>
      </c>
      <c r="C406" s="14" t="n">
        <v>23</v>
      </c>
      <c r="D406" s="14" t="n">
        <v>256.863636363636</v>
      </c>
      <c r="E406" s="14" t="n">
        <v>221.363636363636</v>
      </c>
      <c r="F406" s="14" t="n">
        <v>27</v>
      </c>
      <c r="G406" s="14" t="n">
        <v>76</v>
      </c>
      <c r="H406" s="14" t="n">
        <v>47</v>
      </c>
      <c r="I406" s="14" t="n">
        <v>91.51</v>
      </c>
      <c r="J406" s="15" t="n">
        <v>0.0987362990124776</v>
      </c>
      <c r="K406" s="14" t="n">
        <v>605818</v>
      </c>
      <c r="L406" s="14" t="n">
        <v>6129913</v>
      </c>
      <c r="M406" s="14" t="n">
        <v>6735731</v>
      </c>
    </row>
    <row r="407" customFormat="false" ht="12" hidden="false" customHeight="false" outlineLevel="0" collapsed="false">
      <c r="A407" s="13" t="s">
        <v>37</v>
      </c>
      <c r="B407" s="14" t="n">
        <v>3627</v>
      </c>
      <c r="C407" s="14" t="n">
        <v>30</v>
      </c>
      <c r="D407" s="14" t="n">
        <v>164.636363636364</v>
      </c>
      <c r="E407" s="14" t="n">
        <v>43.2272727272727</v>
      </c>
      <c r="F407" s="14" t="n">
        <v>1</v>
      </c>
      <c r="G407" s="14" t="n">
        <v>2</v>
      </c>
      <c r="H407" s="14" t="n">
        <v>1</v>
      </c>
      <c r="I407" s="14" t="n">
        <v>2.33</v>
      </c>
      <c r="J407" s="15" t="n">
        <v>0.00809239359714044</v>
      </c>
      <c r="K407" s="14" t="n">
        <v>49653</v>
      </c>
      <c r="L407" s="14" t="n">
        <v>1183115</v>
      </c>
      <c r="M407" s="14" t="n">
        <v>1232768</v>
      </c>
    </row>
    <row r="408" customFormat="false" ht="12" hidden="false" customHeight="false" outlineLevel="0" collapsed="false">
      <c r="A408" s="13" t="s">
        <v>38</v>
      </c>
      <c r="B408" s="14" t="n">
        <v>7689</v>
      </c>
      <c r="C408" s="14" t="n">
        <v>48</v>
      </c>
      <c r="D408" s="14" t="n">
        <v>248.5</v>
      </c>
      <c r="E408" s="14" t="n">
        <v>171.409090909091</v>
      </c>
      <c r="F408" s="14" t="n">
        <v>14</v>
      </c>
      <c r="G408" s="14" t="n">
        <v>54</v>
      </c>
      <c r="H408" s="14" t="n">
        <v>13</v>
      </c>
      <c r="I408" s="14" t="n">
        <v>58.29</v>
      </c>
      <c r="J408" s="15" t="n">
        <v>0.0716741124714108</v>
      </c>
      <c r="K408" s="14" t="n">
        <v>439772</v>
      </c>
      <c r="L408" s="14" t="n">
        <v>4001731</v>
      </c>
      <c r="M408" s="14" t="n">
        <v>4441503</v>
      </c>
    </row>
    <row r="409" customFormat="false" ht="12" hidden="false" customHeight="false" outlineLevel="0" collapsed="false">
      <c r="A409" s="13" t="s">
        <v>39</v>
      </c>
      <c r="B409" s="14" t="n">
        <v>6639</v>
      </c>
      <c r="C409" s="14" t="n">
        <v>58</v>
      </c>
      <c r="D409" s="14" t="n">
        <v>420.272727272727</v>
      </c>
      <c r="E409" s="14" t="n">
        <v>130.795454545455</v>
      </c>
      <c r="F409" s="14" t="n">
        <v>9</v>
      </c>
      <c r="G409" s="14" t="n">
        <v>23</v>
      </c>
      <c r="H409" s="14" t="n">
        <v>8</v>
      </c>
      <c r="I409" s="14" t="n">
        <v>25.64</v>
      </c>
      <c r="J409" s="15" t="n">
        <v>0.00441698722175283</v>
      </c>
      <c r="K409" s="14" t="n">
        <v>27101</v>
      </c>
      <c r="L409" s="14" t="n">
        <v>1627808</v>
      </c>
      <c r="M409" s="14" t="n">
        <v>1654909</v>
      </c>
    </row>
    <row r="410" customFormat="false" ht="12" hidden="false" customHeight="false" outlineLevel="0" collapsed="false">
      <c r="A410" s="13" t="s">
        <v>40</v>
      </c>
      <c r="B410" s="14" t="n">
        <v>6793</v>
      </c>
      <c r="C410" s="14" t="n">
        <v>38</v>
      </c>
      <c r="D410" s="14" t="n">
        <v>326.568181818182</v>
      </c>
      <c r="E410" s="14" t="n">
        <v>172.045454545455</v>
      </c>
      <c r="F410" s="14" t="n">
        <v>7</v>
      </c>
      <c r="G410" s="14" t="n">
        <v>3</v>
      </c>
      <c r="H410" s="14" t="n">
        <v>5</v>
      </c>
      <c r="I410" s="14" t="n">
        <v>4.65</v>
      </c>
      <c r="J410" s="15" t="n">
        <v>0.0128547581610164</v>
      </c>
      <c r="K410" s="14" t="n">
        <v>78873</v>
      </c>
      <c r="L410" s="14" t="n">
        <v>3195787</v>
      </c>
      <c r="M410" s="14" t="n">
        <v>3274660</v>
      </c>
    </row>
    <row r="411" customFormat="false" ht="12" hidden="false" customHeight="false" outlineLevel="0" collapsed="false">
      <c r="A411" s="13" t="s">
        <v>41</v>
      </c>
      <c r="B411" s="14" t="n">
        <v>8513</v>
      </c>
      <c r="C411" s="14" t="n">
        <v>67</v>
      </c>
      <c r="D411" s="14" t="n">
        <v>379.068181818182</v>
      </c>
      <c r="E411" s="14" t="n">
        <v>172.477272727273</v>
      </c>
      <c r="F411" s="14" t="n">
        <v>2</v>
      </c>
      <c r="G411" s="14" t="n">
        <v>4</v>
      </c>
      <c r="H411" s="14" t="n">
        <v>2</v>
      </c>
      <c r="I411" s="14" t="n">
        <v>4.66</v>
      </c>
      <c r="J411" s="15" t="n">
        <v>0.0113776612409623</v>
      </c>
      <c r="K411" s="14" t="n">
        <v>69810</v>
      </c>
      <c r="L411" s="14" t="n">
        <v>1311788</v>
      </c>
      <c r="M411" s="14" t="n">
        <v>1381598</v>
      </c>
    </row>
    <row r="412" customFormat="false" ht="12" hidden="false" customHeight="false" outlineLevel="0" collapsed="false">
      <c r="A412" s="13" t="s">
        <v>42</v>
      </c>
      <c r="B412" s="14" t="n">
        <v>7917</v>
      </c>
      <c r="C412" s="14" t="n">
        <v>34</v>
      </c>
      <c r="D412" s="14" t="n">
        <v>348.272727272727</v>
      </c>
      <c r="E412" s="14" t="n">
        <v>162.613636363636</v>
      </c>
      <c r="F412" s="14" t="n">
        <v>2</v>
      </c>
      <c r="G412" s="14" t="n">
        <v>23</v>
      </c>
      <c r="H412" s="14" t="n">
        <v>1</v>
      </c>
      <c r="I412" s="14" t="n">
        <v>23.33</v>
      </c>
      <c r="J412" s="15" t="n">
        <v>0.0137482298398072</v>
      </c>
      <c r="K412" s="14" t="n">
        <v>84355</v>
      </c>
      <c r="L412" s="14" t="n">
        <v>1636411</v>
      </c>
      <c r="M412" s="14" t="n">
        <v>1720766</v>
      </c>
    </row>
    <row r="413" customFormat="false" ht="12" hidden="false" customHeight="false" outlineLevel="0" collapsed="false">
      <c r="A413" s="13" t="s">
        <v>43</v>
      </c>
      <c r="B413" s="14" t="n">
        <v>4514</v>
      </c>
      <c r="C413" s="14" t="n">
        <v>36</v>
      </c>
      <c r="D413" s="14" t="n">
        <v>260.704545454545</v>
      </c>
      <c r="E413" s="14" t="n">
        <v>144.022727272727</v>
      </c>
      <c r="F413" s="14" t="n">
        <v>20</v>
      </c>
      <c r="G413" s="14" t="n">
        <v>27</v>
      </c>
      <c r="H413" s="14" t="n">
        <v>7</v>
      </c>
      <c r="I413" s="14" t="n">
        <v>29.31</v>
      </c>
      <c r="J413" s="15" t="n">
        <v>0.0189252999085364</v>
      </c>
      <c r="K413" s="14" t="n">
        <v>116120</v>
      </c>
      <c r="L413" s="14" t="n">
        <v>1566204</v>
      </c>
      <c r="M413" s="14" t="n">
        <v>1682324</v>
      </c>
    </row>
    <row r="414" customFormat="false" ht="12" hidden="false" customHeight="false" outlineLevel="0" collapsed="false">
      <c r="A414" s="13" t="s">
        <v>44</v>
      </c>
      <c r="B414" s="14" t="n">
        <v>4666</v>
      </c>
      <c r="C414" s="14" t="n">
        <v>22</v>
      </c>
      <c r="D414" s="14" t="n">
        <v>197.090909090909</v>
      </c>
      <c r="E414" s="14" t="n">
        <v>120.159090909091</v>
      </c>
      <c r="F414" s="14" t="n">
        <v>1</v>
      </c>
      <c r="G414" s="14" t="n">
        <v>10</v>
      </c>
      <c r="H414" s="14" t="n">
        <v>4</v>
      </c>
      <c r="I414" s="14" t="n">
        <v>11.32</v>
      </c>
      <c r="J414" s="15" t="n">
        <v>0.0253629945198952</v>
      </c>
      <c r="K414" s="14" t="n">
        <v>155620</v>
      </c>
      <c r="L414" s="14" t="n">
        <v>827286</v>
      </c>
      <c r="M414" s="14" t="n">
        <v>982906</v>
      </c>
    </row>
    <row r="415" customFormat="false" ht="12" hidden="false" customHeight="false" outlineLevel="0" collapsed="false">
      <c r="A415" s="13" t="s">
        <v>45</v>
      </c>
      <c r="B415" s="14" t="n">
        <v>5084</v>
      </c>
      <c r="C415" s="14" t="n">
        <v>25</v>
      </c>
      <c r="D415" s="14" t="n">
        <v>288.102272727273</v>
      </c>
      <c r="E415" s="14" t="n">
        <v>111.822727272727</v>
      </c>
      <c r="F415" s="14" t="n">
        <v>5</v>
      </c>
      <c r="G415" s="14" t="n">
        <v>15</v>
      </c>
      <c r="H415" s="14" t="n">
        <v>7</v>
      </c>
      <c r="I415" s="14" t="n">
        <v>17.31</v>
      </c>
      <c r="J415" s="15" t="n">
        <v>0.00589849143880249</v>
      </c>
      <c r="K415" s="14" t="n">
        <v>36191</v>
      </c>
      <c r="L415" s="14" t="n">
        <v>604726</v>
      </c>
      <c r="M415" s="14" t="n">
        <v>640917</v>
      </c>
    </row>
    <row r="416" customFormat="false" ht="12.75" hidden="false" customHeight="false" outlineLevel="0" collapsed="false">
      <c r="A416" s="16" t="s">
        <v>46</v>
      </c>
      <c r="B416" s="17" t="n">
        <v>5051</v>
      </c>
      <c r="C416" s="17" t="n">
        <v>35</v>
      </c>
      <c r="D416" s="17" t="n">
        <v>259.403181818182</v>
      </c>
      <c r="E416" s="17" t="n">
        <v>122.663181818182</v>
      </c>
      <c r="F416" s="17" t="n">
        <v>5</v>
      </c>
      <c r="G416" s="17" t="n">
        <v>16</v>
      </c>
      <c r="H416" s="17" t="n">
        <v>5</v>
      </c>
      <c r="I416" s="17" t="n">
        <v>17.65</v>
      </c>
      <c r="J416" s="18" t="n">
        <v>0.00954046566263906</v>
      </c>
      <c r="K416" s="17" t="n">
        <v>58538</v>
      </c>
      <c r="L416" s="17" t="n">
        <v>681486</v>
      </c>
      <c r="M416" s="17" t="n">
        <v>740024</v>
      </c>
    </row>
    <row r="417" customFormat="false" ht="12.75" hidden="false" customHeight="false" outlineLevel="0" collapsed="false">
      <c r="A417" s="19" t="s">
        <v>49</v>
      </c>
      <c r="B417" s="20" t="n">
        <v>232967</v>
      </c>
      <c r="C417" s="20" t="n">
        <v>1195</v>
      </c>
      <c r="D417" s="20" t="n">
        <v>12548.0139204833</v>
      </c>
      <c r="E417" s="20" t="n">
        <v>6662.04045454546</v>
      </c>
      <c r="F417" s="20" t="n">
        <v>1387</v>
      </c>
      <c r="G417" s="20" t="n">
        <v>3435</v>
      </c>
      <c r="H417" s="20" t="n">
        <v>647</v>
      </c>
      <c r="I417" s="20" t="n">
        <v>3648.51</v>
      </c>
      <c r="J417" s="20" t="n">
        <v>1</v>
      </c>
      <c r="K417" s="20" t="n">
        <v>6135713</v>
      </c>
      <c r="L417" s="20" t="n">
        <v>116578533</v>
      </c>
      <c r="M417" s="20" t="n">
        <v>122714246</v>
      </c>
    </row>
    <row r="418" customFormat="false" ht="12" hidden="false" customHeight="false" outlineLevel="0" collapsed="false">
      <c r="A418" s="23" t="s">
        <v>50</v>
      </c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</row>
    <row r="419" customFormat="false" ht="12" hidden="false" customHeight="false" outlineLevel="0" collapsed="false">
      <c r="A419" s="23" t="s">
        <v>149</v>
      </c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</row>
    <row r="420" customFormat="false" ht="12" hidden="false" customHeight="false" outlineLevel="0" collapsed="false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</row>
    <row r="421" customFormat="false" ht="12.75" hidden="false" customHeight="false" outlineLevel="0" collapsed="false">
      <c r="A421" s="6" t="s">
        <v>177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customFormat="false" ht="12.75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customFormat="false" ht="12.8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I423" s="29"/>
    </row>
    <row r="424" customFormat="false" ht="12.75" hidden="false" customHeight="true" outlineLevel="0" collapsed="false">
      <c r="A424" s="7" t="s">
        <v>8</v>
      </c>
      <c r="B424" s="8" t="s">
        <v>9</v>
      </c>
      <c r="C424" s="8"/>
      <c r="D424" s="8"/>
      <c r="E424" s="8"/>
      <c r="F424" s="8"/>
      <c r="G424" s="8"/>
      <c r="H424" s="8"/>
      <c r="I424" s="8"/>
      <c r="J424" s="7" t="s">
        <v>10</v>
      </c>
      <c r="K424" s="7" t="s">
        <v>11</v>
      </c>
      <c r="L424" s="7" t="s">
        <v>12</v>
      </c>
      <c r="M424" s="7" t="s">
        <v>13</v>
      </c>
    </row>
    <row r="425" customFormat="false" ht="36.75" hidden="false" customHeight="false" outlineLevel="0" collapsed="false">
      <c r="A425" s="7"/>
      <c r="B425" s="9" t="s">
        <v>179</v>
      </c>
      <c r="C425" s="9" t="s">
        <v>180</v>
      </c>
      <c r="D425" s="9" t="s">
        <v>181</v>
      </c>
      <c r="E425" s="9" t="s">
        <v>182</v>
      </c>
      <c r="F425" s="9" t="s">
        <v>183</v>
      </c>
      <c r="G425" s="9" t="s">
        <v>184</v>
      </c>
      <c r="H425" s="9" t="s">
        <v>185</v>
      </c>
      <c r="I425" s="7" t="s">
        <v>21</v>
      </c>
      <c r="J425" s="7"/>
      <c r="K425" s="7"/>
      <c r="L425" s="7"/>
      <c r="M425" s="7"/>
    </row>
    <row r="426" customFormat="false" ht="12" hidden="false" customHeight="false" outlineLevel="0" collapsed="false">
      <c r="A426" s="10" t="s">
        <v>22</v>
      </c>
      <c r="B426" s="11" t="n">
        <v>24019</v>
      </c>
      <c r="C426" s="11" t="n">
        <v>63</v>
      </c>
      <c r="D426" s="11" t="n">
        <v>1650.49772727273</v>
      </c>
      <c r="E426" s="11" t="n">
        <v>869.384090909091</v>
      </c>
      <c r="F426" s="11" t="n">
        <v>387</v>
      </c>
      <c r="G426" s="11" t="n">
        <v>1041</v>
      </c>
      <c r="H426" s="11" t="n">
        <v>238</v>
      </c>
      <c r="I426" s="11" t="n">
        <v>1119.54</v>
      </c>
      <c r="J426" s="12" t="n">
        <v>0.151195574534508</v>
      </c>
      <c r="K426" s="11" t="n">
        <v>881837</v>
      </c>
      <c r="L426" s="11" t="n">
        <v>23507359</v>
      </c>
      <c r="M426" s="11" t="n">
        <v>24389196</v>
      </c>
    </row>
    <row r="427" customFormat="false" ht="12" hidden="false" customHeight="false" outlineLevel="0" collapsed="false">
      <c r="A427" s="13" t="s">
        <v>23</v>
      </c>
      <c r="B427" s="14" t="n">
        <v>17877</v>
      </c>
      <c r="C427" s="14" t="n">
        <v>36</v>
      </c>
      <c r="D427" s="14" t="n">
        <v>1489.27272727273</v>
      </c>
      <c r="E427" s="14" t="n">
        <v>833.590909090909</v>
      </c>
      <c r="F427" s="14" t="n">
        <v>285</v>
      </c>
      <c r="G427" s="14" t="n">
        <v>704</v>
      </c>
      <c r="H427" s="14" t="n">
        <v>193</v>
      </c>
      <c r="I427" s="14" t="n">
        <v>767.69</v>
      </c>
      <c r="J427" s="15" t="n">
        <v>0.105836919319679</v>
      </c>
      <c r="K427" s="14" t="n">
        <v>617286</v>
      </c>
      <c r="L427" s="14" t="n">
        <v>14604617</v>
      </c>
      <c r="M427" s="14" t="n">
        <v>15221903</v>
      </c>
    </row>
    <row r="428" customFormat="false" ht="12" hidden="false" customHeight="false" outlineLevel="0" collapsed="false">
      <c r="A428" s="13" t="s">
        <v>24</v>
      </c>
      <c r="B428" s="14" t="n">
        <v>18363</v>
      </c>
      <c r="C428" s="14" t="n">
        <v>83</v>
      </c>
      <c r="D428" s="14" t="n">
        <v>1126.97727272727</v>
      </c>
      <c r="E428" s="14" t="n">
        <v>699.727272727273</v>
      </c>
      <c r="F428" s="14" t="n">
        <v>143</v>
      </c>
      <c r="G428" s="14" t="n">
        <v>481</v>
      </c>
      <c r="H428" s="14" t="n">
        <v>67</v>
      </c>
      <c r="I428" s="14" t="n">
        <v>503.11</v>
      </c>
      <c r="J428" s="15" t="n">
        <v>0.0755977015396338</v>
      </c>
      <c r="K428" s="14" t="n">
        <v>440918</v>
      </c>
      <c r="L428" s="14" t="n">
        <v>8326110</v>
      </c>
      <c r="M428" s="14" t="n">
        <v>8767028</v>
      </c>
    </row>
    <row r="429" customFormat="false" ht="12" hidden="false" customHeight="false" outlineLevel="0" collapsed="false">
      <c r="A429" s="13" t="s">
        <v>186</v>
      </c>
      <c r="B429" s="14" t="n">
        <v>13592</v>
      </c>
      <c r="C429" s="14" t="n">
        <v>57</v>
      </c>
      <c r="D429" s="14" t="n">
        <v>491.892045454545</v>
      </c>
      <c r="E429" s="14" t="n">
        <v>325.642045454545</v>
      </c>
      <c r="F429" s="14" t="n">
        <v>54</v>
      </c>
      <c r="G429" s="14" t="n">
        <v>89</v>
      </c>
      <c r="H429" s="14" t="n">
        <v>27</v>
      </c>
      <c r="I429" s="14" t="n">
        <v>97.91</v>
      </c>
      <c r="J429" s="15" t="n">
        <v>0.0661042248971526</v>
      </c>
      <c r="K429" s="14" t="n">
        <v>385548</v>
      </c>
      <c r="L429" s="14" t="n">
        <v>6150232</v>
      </c>
      <c r="M429" s="14" t="n">
        <v>6535780</v>
      </c>
    </row>
    <row r="430" customFormat="false" ht="12" hidden="false" customHeight="false" outlineLevel="0" collapsed="false">
      <c r="A430" s="13" t="s">
        <v>26</v>
      </c>
      <c r="B430" s="14" t="n">
        <v>8704</v>
      </c>
      <c r="C430" s="14" t="n">
        <v>72</v>
      </c>
      <c r="D430" s="14" t="n">
        <v>347</v>
      </c>
      <c r="E430" s="14" t="n">
        <v>194.681818181818</v>
      </c>
      <c r="F430" s="14" t="n">
        <v>63</v>
      </c>
      <c r="G430" s="14" t="n">
        <v>138</v>
      </c>
      <c r="H430" s="14" t="n">
        <v>14</v>
      </c>
      <c r="I430" s="14" t="n">
        <v>142.62</v>
      </c>
      <c r="J430" s="15" t="n">
        <v>0.0928270671586746</v>
      </c>
      <c r="K430" s="14" t="n">
        <v>541407</v>
      </c>
      <c r="L430" s="14" t="n">
        <v>5101247</v>
      </c>
      <c r="M430" s="14" t="n">
        <v>5642654</v>
      </c>
    </row>
    <row r="431" customFormat="false" ht="12" hidden="false" customHeight="false" outlineLevel="0" collapsed="false">
      <c r="A431" s="13" t="s">
        <v>27</v>
      </c>
      <c r="B431" s="14" t="n">
        <v>15846</v>
      </c>
      <c r="C431" s="14" t="n">
        <v>77</v>
      </c>
      <c r="D431" s="14" t="n">
        <v>814.026893939394</v>
      </c>
      <c r="E431" s="14" t="n">
        <v>464.068181818182</v>
      </c>
      <c r="F431" s="14" t="n">
        <v>110</v>
      </c>
      <c r="G431" s="14" t="n">
        <v>175</v>
      </c>
      <c r="H431" s="14" t="n">
        <v>23</v>
      </c>
      <c r="I431" s="14" t="n">
        <v>182.59</v>
      </c>
      <c r="J431" s="15" t="n">
        <v>0.0432488984858102</v>
      </c>
      <c r="K431" s="14" t="n">
        <v>252246</v>
      </c>
      <c r="L431" s="14" t="n">
        <v>7781974</v>
      </c>
      <c r="M431" s="14" t="n">
        <v>8034220</v>
      </c>
    </row>
    <row r="432" customFormat="false" ht="12" hidden="false" customHeight="false" outlineLevel="0" collapsed="false">
      <c r="A432" s="13" t="s">
        <v>28</v>
      </c>
      <c r="B432" s="14" t="n">
        <v>9493</v>
      </c>
      <c r="C432" s="14" t="n">
        <v>55</v>
      </c>
      <c r="D432" s="14" t="n">
        <v>583.204545454545</v>
      </c>
      <c r="E432" s="14" t="n">
        <v>316.272727272727</v>
      </c>
      <c r="F432" s="14" t="n">
        <v>62</v>
      </c>
      <c r="G432" s="14" t="n">
        <v>174</v>
      </c>
      <c r="H432" s="14" t="n">
        <v>56</v>
      </c>
      <c r="I432" s="14" t="n">
        <v>192.48</v>
      </c>
      <c r="J432" s="15" t="n">
        <v>0.0432488984858102</v>
      </c>
      <c r="K432" s="14" t="n">
        <v>252246</v>
      </c>
      <c r="L432" s="14" t="n">
        <v>5846190</v>
      </c>
      <c r="M432" s="14" t="n">
        <v>6098436</v>
      </c>
    </row>
    <row r="433" customFormat="false" ht="12" hidden="false" customHeight="false" outlineLevel="0" collapsed="false">
      <c r="A433" s="13" t="s">
        <v>29</v>
      </c>
      <c r="B433" s="14" t="n">
        <v>8088</v>
      </c>
      <c r="C433" s="14" t="n">
        <v>35</v>
      </c>
      <c r="D433" s="14" t="n">
        <v>339</v>
      </c>
      <c r="E433" s="14" t="n">
        <v>207.227272727273</v>
      </c>
      <c r="F433" s="14" t="n">
        <v>36</v>
      </c>
      <c r="G433" s="14" t="n">
        <v>86</v>
      </c>
      <c r="H433" s="14" t="n">
        <v>18</v>
      </c>
      <c r="I433" s="14" t="n">
        <v>91.94</v>
      </c>
      <c r="J433" s="15" t="n">
        <v>0.0527425465835314</v>
      </c>
      <c r="K433" s="14" t="n">
        <v>307617</v>
      </c>
      <c r="L433" s="14" t="n">
        <v>5353520</v>
      </c>
      <c r="M433" s="14" t="n">
        <v>5661137</v>
      </c>
    </row>
    <row r="434" customFormat="false" ht="12" hidden="false" customHeight="false" outlineLevel="0" collapsed="false">
      <c r="A434" s="13" t="s">
        <v>30</v>
      </c>
      <c r="B434" s="14" t="n">
        <v>11549</v>
      </c>
      <c r="C434" s="14" t="n">
        <v>54</v>
      </c>
      <c r="D434" s="14" t="n">
        <v>528.152272727273</v>
      </c>
      <c r="E434" s="14" t="n">
        <v>160.397727272727</v>
      </c>
      <c r="F434" s="14" t="n">
        <v>17</v>
      </c>
      <c r="G434" s="14" t="n">
        <v>62</v>
      </c>
      <c r="H434" s="14" t="n">
        <v>21</v>
      </c>
      <c r="I434" s="14" t="n">
        <v>68.93</v>
      </c>
      <c r="J434" s="15" t="n">
        <v>0.0137131615557574</v>
      </c>
      <c r="K434" s="14" t="n">
        <v>79981</v>
      </c>
      <c r="L434" s="14" t="n">
        <v>2459794</v>
      </c>
      <c r="M434" s="14" t="n">
        <v>2539775</v>
      </c>
    </row>
    <row r="435" customFormat="false" ht="12" hidden="false" customHeight="false" outlineLevel="0" collapsed="false">
      <c r="A435" s="13" t="s">
        <v>31</v>
      </c>
      <c r="B435" s="14" t="n">
        <v>6304</v>
      </c>
      <c r="C435" s="14" t="n">
        <v>32</v>
      </c>
      <c r="D435" s="14" t="n">
        <v>387.277272727273</v>
      </c>
      <c r="E435" s="14" t="n">
        <v>162.586363636364</v>
      </c>
      <c r="F435" s="14" t="n">
        <v>18</v>
      </c>
      <c r="G435" s="14" t="n">
        <v>31</v>
      </c>
      <c r="H435" s="14" t="n">
        <v>5</v>
      </c>
      <c r="I435" s="14" t="n">
        <v>32.65</v>
      </c>
      <c r="J435" s="15" t="n">
        <v>0.0091419934003449</v>
      </c>
      <c r="K435" s="14" t="n">
        <v>53320</v>
      </c>
      <c r="L435" s="14" t="n">
        <v>2415747</v>
      </c>
      <c r="M435" s="14" t="n">
        <v>2469067</v>
      </c>
    </row>
    <row r="436" customFormat="false" ht="12" hidden="false" customHeight="false" outlineLevel="0" collapsed="false">
      <c r="A436" s="13" t="s">
        <v>32</v>
      </c>
      <c r="B436" s="14" t="n">
        <v>7854</v>
      </c>
      <c r="C436" s="14" t="n">
        <v>40</v>
      </c>
      <c r="D436" s="14" t="n">
        <v>304.272727272727</v>
      </c>
      <c r="E436" s="14" t="n">
        <v>141.090909090909</v>
      </c>
      <c r="F436" s="14" t="n">
        <v>8</v>
      </c>
      <c r="G436" s="14" t="n">
        <v>23</v>
      </c>
      <c r="H436" s="14" t="n">
        <v>3</v>
      </c>
      <c r="I436" s="14" t="n">
        <v>23.99</v>
      </c>
      <c r="J436" s="15" t="n">
        <v>0.0239099475929913</v>
      </c>
      <c r="K436" s="14" t="n">
        <v>139453</v>
      </c>
      <c r="L436" s="14" t="n">
        <v>2291262</v>
      </c>
      <c r="M436" s="14" t="n">
        <v>2430715</v>
      </c>
    </row>
    <row r="437" customFormat="false" ht="12" hidden="false" customHeight="false" outlineLevel="0" collapsed="false">
      <c r="A437" s="13" t="s">
        <v>33</v>
      </c>
      <c r="B437" s="14" t="n">
        <v>8829</v>
      </c>
      <c r="C437" s="14" t="n">
        <v>38</v>
      </c>
      <c r="D437" s="14" t="n">
        <v>410.886363636364</v>
      </c>
      <c r="E437" s="14" t="n">
        <v>245.340909090909</v>
      </c>
      <c r="F437" s="14" t="n">
        <v>10</v>
      </c>
      <c r="G437" s="14" t="n">
        <v>28</v>
      </c>
      <c r="H437" s="14" t="n">
        <v>12</v>
      </c>
      <c r="I437" s="14" t="n">
        <v>31.96</v>
      </c>
      <c r="J437" s="15" t="n">
        <v>0.0242616022903677</v>
      </c>
      <c r="K437" s="14" t="n">
        <v>141504</v>
      </c>
      <c r="L437" s="14" t="n">
        <v>2240176</v>
      </c>
      <c r="M437" s="14" t="n">
        <v>2381680</v>
      </c>
    </row>
    <row r="438" customFormat="false" ht="12" hidden="false" customHeight="false" outlineLevel="0" collapsed="false">
      <c r="A438" s="13" t="s">
        <v>34</v>
      </c>
      <c r="B438" s="14" t="n">
        <v>7455</v>
      </c>
      <c r="C438" s="14" t="n">
        <v>40</v>
      </c>
      <c r="D438" s="14" t="n">
        <v>451.613636363636</v>
      </c>
      <c r="E438" s="14" t="n">
        <v>236.568181818182</v>
      </c>
      <c r="F438" s="14" t="n">
        <v>23</v>
      </c>
      <c r="G438" s="14" t="n">
        <v>67</v>
      </c>
      <c r="H438" s="14" t="n">
        <v>20</v>
      </c>
      <c r="I438" s="14" t="n">
        <v>73.6</v>
      </c>
      <c r="J438" s="15" t="n">
        <v>0.0179325035585535</v>
      </c>
      <c r="K438" s="14" t="n">
        <v>104590</v>
      </c>
      <c r="L438" s="14" t="n">
        <v>2367808</v>
      </c>
      <c r="M438" s="14" t="n">
        <v>2472398</v>
      </c>
    </row>
    <row r="439" customFormat="false" ht="12" hidden="false" customHeight="false" outlineLevel="0" collapsed="false">
      <c r="A439" s="13" t="s">
        <v>35</v>
      </c>
      <c r="B439" s="14" t="n">
        <v>3490</v>
      </c>
      <c r="C439" s="14" t="n">
        <v>53</v>
      </c>
      <c r="D439" s="14" t="n">
        <v>243.986988943815</v>
      </c>
      <c r="E439" s="14" t="n">
        <v>68.2102272727273</v>
      </c>
      <c r="F439" s="14" t="n">
        <v>8</v>
      </c>
      <c r="G439" s="14" t="n">
        <v>20</v>
      </c>
      <c r="H439" s="14" t="n">
        <v>11</v>
      </c>
      <c r="I439" s="14" t="n">
        <v>23.63</v>
      </c>
      <c r="J439" s="15" t="n">
        <v>0.00632909873181417</v>
      </c>
      <c r="K439" s="14" t="n">
        <v>36914</v>
      </c>
      <c r="L439" s="14" t="n">
        <v>1187697</v>
      </c>
      <c r="M439" s="14" t="n">
        <v>1224611</v>
      </c>
    </row>
    <row r="440" customFormat="false" ht="12" hidden="false" customHeight="false" outlineLevel="0" collapsed="false">
      <c r="A440" s="13" t="s">
        <v>36</v>
      </c>
      <c r="B440" s="14" t="n">
        <v>5342</v>
      </c>
      <c r="C440" s="14" t="n">
        <v>19</v>
      </c>
      <c r="D440" s="14" t="n">
        <v>235.068181818182</v>
      </c>
      <c r="E440" s="14" t="n">
        <v>202.431818181818</v>
      </c>
      <c r="F440" s="14" t="n">
        <v>36</v>
      </c>
      <c r="G440" s="14" t="n">
        <v>69</v>
      </c>
      <c r="H440" s="14" t="n">
        <v>35</v>
      </c>
      <c r="I440" s="14" t="n">
        <v>80.55</v>
      </c>
      <c r="J440" s="15" t="n">
        <v>0.11638536005429</v>
      </c>
      <c r="K440" s="14" t="n">
        <v>678809</v>
      </c>
      <c r="L440" s="14" t="n">
        <v>5454784</v>
      </c>
      <c r="M440" s="14" t="n">
        <v>6133593</v>
      </c>
    </row>
    <row r="441" customFormat="false" ht="12" hidden="false" customHeight="false" outlineLevel="0" collapsed="false">
      <c r="A441" s="13" t="s">
        <v>37</v>
      </c>
      <c r="B441" s="14" t="n">
        <v>2675</v>
      </c>
      <c r="C441" s="14" t="n">
        <v>21</v>
      </c>
      <c r="D441" s="14" t="n">
        <v>126.477272727273</v>
      </c>
      <c r="E441" s="14" t="n">
        <v>39.1363636363636</v>
      </c>
      <c r="F441" s="14" t="n">
        <v>0</v>
      </c>
      <c r="G441" s="14" t="n">
        <v>0</v>
      </c>
      <c r="H441" s="14" t="n">
        <v>0</v>
      </c>
      <c r="I441" s="14" t="n">
        <v>0</v>
      </c>
      <c r="J441" s="15" t="n">
        <v>0.00738389136870318</v>
      </c>
      <c r="K441" s="14" t="n">
        <v>43066</v>
      </c>
      <c r="L441" s="14" t="n">
        <v>1140759</v>
      </c>
      <c r="M441" s="14" t="n">
        <v>1183825</v>
      </c>
    </row>
    <row r="442" customFormat="false" ht="12" hidden="false" customHeight="false" outlineLevel="0" collapsed="false">
      <c r="A442" s="13" t="s">
        <v>38</v>
      </c>
      <c r="B442" s="14" t="n">
        <v>7690</v>
      </c>
      <c r="C442" s="14" t="n">
        <v>43</v>
      </c>
      <c r="D442" s="14" t="n">
        <v>243.636363636364</v>
      </c>
      <c r="E442" s="14" t="n">
        <v>159.136363636364</v>
      </c>
      <c r="F442" s="14" t="n">
        <v>10</v>
      </c>
      <c r="G442" s="14" t="n">
        <v>45</v>
      </c>
      <c r="H442" s="14" t="n">
        <v>25</v>
      </c>
      <c r="I442" s="14" t="n">
        <v>53.25</v>
      </c>
      <c r="J442" s="15" t="n">
        <v>0.0699719122025723</v>
      </c>
      <c r="K442" s="14" t="n">
        <v>408106</v>
      </c>
      <c r="L442" s="14" t="n">
        <v>3596028</v>
      </c>
      <c r="M442" s="14" t="n">
        <v>4004134</v>
      </c>
    </row>
    <row r="443" customFormat="false" ht="12" hidden="false" customHeight="false" outlineLevel="0" collapsed="false">
      <c r="A443" s="13" t="s">
        <v>39</v>
      </c>
      <c r="B443" s="14" t="n">
        <v>5388</v>
      </c>
      <c r="C443" s="14" t="n">
        <v>51</v>
      </c>
      <c r="D443" s="14" t="n">
        <v>257.318181818182</v>
      </c>
      <c r="E443" s="14" t="n">
        <v>87.6590909090909</v>
      </c>
      <c r="F443" s="14" t="n">
        <v>13</v>
      </c>
      <c r="G443" s="14" t="n">
        <v>7</v>
      </c>
      <c r="H443" s="14" t="n">
        <v>3</v>
      </c>
      <c r="I443" s="14" t="n">
        <v>7.99</v>
      </c>
      <c r="J443" s="15" t="n">
        <v>0.0105484407346103</v>
      </c>
      <c r="K443" s="14" t="n">
        <v>61523</v>
      </c>
      <c r="L443" s="14" t="n">
        <v>1567262</v>
      </c>
      <c r="M443" s="14" t="n">
        <v>1628785</v>
      </c>
    </row>
    <row r="444" customFormat="false" ht="12" hidden="false" customHeight="false" outlineLevel="0" collapsed="false">
      <c r="A444" s="13" t="s">
        <v>40</v>
      </c>
      <c r="B444" s="14" t="n">
        <v>6564</v>
      </c>
      <c r="C444" s="14" t="n">
        <v>31</v>
      </c>
      <c r="D444" s="14" t="n">
        <v>337.727272727273</v>
      </c>
      <c r="E444" s="14" t="n">
        <v>174.727272727273</v>
      </c>
      <c r="F444" s="14" t="n">
        <v>3</v>
      </c>
      <c r="G444" s="14" t="n">
        <v>6</v>
      </c>
      <c r="H444" s="14" t="n">
        <v>5</v>
      </c>
      <c r="I444" s="14" t="n">
        <v>7.65</v>
      </c>
      <c r="J444" s="15" t="n">
        <v>0.0119550595241157</v>
      </c>
      <c r="K444" s="14" t="n">
        <v>69727</v>
      </c>
      <c r="L444" s="14" t="n">
        <v>3127979</v>
      </c>
      <c r="M444" s="14" t="n">
        <v>3197706</v>
      </c>
    </row>
    <row r="445" customFormat="false" ht="12" hidden="false" customHeight="false" outlineLevel="0" collapsed="false">
      <c r="A445" s="13" t="s">
        <v>41</v>
      </c>
      <c r="B445" s="14" t="n">
        <v>6917</v>
      </c>
      <c r="C445" s="14" t="n">
        <v>56</v>
      </c>
      <c r="D445" s="14" t="n">
        <v>384.068181818182</v>
      </c>
      <c r="E445" s="14" t="n">
        <v>157.840909090909</v>
      </c>
      <c r="F445" s="14" t="n">
        <v>2</v>
      </c>
      <c r="G445" s="14" t="n">
        <v>4</v>
      </c>
      <c r="H445" s="14" t="n">
        <v>2</v>
      </c>
      <c r="I445" s="14" t="n">
        <v>4.66</v>
      </c>
      <c r="J445" s="15" t="n">
        <v>0.00562596079230152</v>
      </c>
      <c r="K445" s="14" t="n">
        <v>32813</v>
      </c>
      <c r="L445" s="14" t="n">
        <v>1279763</v>
      </c>
      <c r="M445" s="14" t="n">
        <v>1312576</v>
      </c>
    </row>
    <row r="446" customFormat="false" ht="12" hidden="false" customHeight="false" outlineLevel="0" collapsed="false">
      <c r="A446" s="13" t="s">
        <v>42</v>
      </c>
      <c r="B446" s="14" t="n">
        <v>7342</v>
      </c>
      <c r="C446" s="14" t="n">
        <v>34</v>
      </c>
      <c r="D446" s="14" t="n">
        <v>375.045454545455</v>
      </c>
      <c r="E446" s="14" t="n">
        <v>164.045454545455</v>
      </c>
      <c r="F446" s="14" t="n">
        <v>3</v>
      </c>
      <c r="G446" s="14" t="n">
        <v>7</v>
      </c>
      <c r="H446" s="14" t="n">
        <v>1</v>
      </c>
      <c r="I446" s="14" t="n">
        <v>7.33</v>
      </c>
      <c r="J446" s="15" t="n">
        <v>0.00808720076345589</v>
      </c>
      <c r="K446" s="14" t="n">
        <v>47168</v>
      </c>
      <c r="L446" s="14" t="n">
        <v>1590225</v>
      </c>
      <c r="M446" s="14" t="n">
        <v>1637393</v>
      </c>
    </row>
    <row r="447" customFormat="false" ht="12" hidden="false" customHeight="false" outlineLevel="0" collapsed="false">
      <c r="A447" s="13" t="s">
        <v>43</v>
      </c>
      <c r="B447" s="14" t="n">
        <v>4325</v>
      </c>
      <c r="C447" s="14" t="n">
        <v>34</v>
      </c>
      <c r="D447" s="14" t="n">
        <v>232.272727272727</v>
      </c>
      <c r="E447" s="14" t="n">
        <v>115</v>
      </c>
      <c r="F447" s="14" t="n">
        <v>14</v>
      </c>
      <c r="G447" s="14" t="n">
        <v>15</v>
      </c>
      <c r="H447" s="14" t="n">
        <v>7</v>
      </c>
      <c r="I447" s="14" t="n">
        <v>17.31</v>
      </c>
      <c r="J447" s="15" t="n">
        <v>0.0140646447978937</v>
      </c>
      <c r="K447" s="14" t="n">
        <v>82031</v>
      </c>
      <c r="L447" s="14" t="n">
        <v>1485113</v>
      </c>
      <c r="M447" s="14" t="n">
        <v>1567144</v>
      </c>
    </row>
    <row r="448" customFormat="false" ht="12" hidden="false" customHeight="false" outlineLevel="0" collapsed="false">
      <c r="A448" s="13" t="s">
        <v>44</v>
      </c>
      <c r="B448" s="14" t="n">
        <v>3889</v>
      </c>
      <c r="C448" s="14" t="n">
        <v>19</v>
      </c>
      <c r="D448" s="14" t="n">
        <v>191.727272727273</v>
      </c>
      <c r="E448" s="14" t="n">
        <v>100.772727272727</v>
      </c>
      <c r="F448" s="14" t="n">
        <v>1</v>
      </c>
      <c r="G448" s="14" t="n">
        <v>2</v>
      </c>
      <c r="H448" s="14" t="n">
        <v>2</v>
      </c>
      <c r="I448" s="14" t="n">
        <v>2.66</v>
      </c>
      <c r="J448" s="15" t="n">
        <v>0.0133615068583811</v>
      </c>
      <c r="K448" s="14" t="n">
        <v>77930</v>
      </c>
      <c r="L448" s="14" t="n">
        <v>749853</v>
      </c>
      <c r="M448" s="14" t="n">
        <v>827783</v>
      </c>
    </row>
    <row r="449" customFormat="false" ht="12" hidden="false" customHeight="false" outlineLevel="0" collapsed="false">
      <c r="A449" s="13" t="s">
        <v>45</v>
      </c>
      <c r="B449" s="14" t="n">
        <v>4588</v>
      </c>
      <c r="C449" s="14" t="n">
        <v>31</v>
      </c>
      <c r="D449" s="14" t="n">
        <v>258.606818181818</v>
      </c>
      <c r="E449" s="14" t="n">
        <v>105.984090909091</v>
      </c>
      <c r="F449" s="14" t="n">
        <v>7</v>
      </c>
      <c r="G449" s="14" t="n">
        <v>13</v>
      </c>
      <c r="H449" s="14" t="n">
        <v>8</v>
      </c>
      <c r="I449" s="14" t="n">
        <v>15.64</v>
      </c>
      <c r="J449" s="15" t="n">
        <v>0.00738389136870318</v>
      </c>
      <c r="K449" s="14" t="n">
        <v>43066</v>
      </c>
      <c r="L449" s="14" t="n">
        <v>562023</v>
      </c>
      <c r="M449" s="14" t="n">
        <v>605089</v>
      </c>
    </row>
    <row r="450" customFormat="false" ht="12.75" hidden="false" customHeight="false" outlineLevel="0" collapsed="false">
      <c r="A450" s="16" t="s">
        <v>46</v>
      </c>
      <c r="B450" s="17" t="n">
        <v>5026</v>
      </c>
      <c r="C450" s="17" t="n">
        <v>20</v>
      </c>
      <c r="D450" s="17" t="n">
        <v>276.181818181818</v>
      </c>
      <c r="E450" s="17" t="n">
        <v>125.477272727273</v>
      </c>
      <c r="F450" s="17" t="n">
        <v>3</v>
      </c>
      <c r="G450" s="17" t="n">
        <v>21</v>
      </c>
      <c r="H450" s="17" t="n">
        <v>3</v>
      </c>
      <c r="I450" s="17" t="n">
        <v>21.99</v>
      </c>
      <c r="J450" s="18" t="n">
        <v>0.0091419934003449</v>
      </c>
      <c r="K450" s="17" t="n">
        <v>53320</v>
      </c>
      <c r="L450" s="17" t="n">
        <v>628575</v>
      </c>
      <c r="M450" s="17" t="n">
        <v>681895</v>
      </c>
    </row>
    <row r="451" customFormat="false" ht="12.75" hidden="false" customHeight="false" outlineLevel="0" collapsed="false">
      <c r="A451" s="19" t="s">
        <v>49</v>
      </c>
      <c r="B451" s="20" t="n">
        <v>221209</v>
      </c>
      <c r="C451" s="20" t="n">
        <v>1094</v>
      </c>
      <c r="D451" s="20" t="n">
        <v>12086.1900192468</v>
      </c>
      <c r="E451" s="20" t="n">
        <v>6357</v>
      </c>
      <c r="F451" s="20" t="n">
        <v>1316</v>
      </c>
      <c r="G451" s="20" t="n">
        <v>3308</v>
      </c>
      <c r="H451" s="20" t="n">
        <v>799</v>
      </c>
      <c r="I451" s="20" t="n">
        <v>3571.67</v>
      </c>
      <c r="J451" s="20" t="n">
        <v>1</v>
      </c>
      <c r="K451" s="20" t="n">
        <v>5832426</v>
      </c>
      <c r="L451" s="20" t="n">
        <v>110816097</v>
      </c>
      <c r="M451" s="20" t="n">
        <v>116648523</v>
      </c>
    </row>
    <row r="452" customFormat="false" ht="12.8" hidden="false" customHeight="false" outlineLevel="0" collapsed="false">
      <c r="A452" s="23" t="s">
        <v>50</v>
      </c>
      <c r="B452" s="22"/>
      <c r="C452" s="22"/>
      <c r="D452" s="22"/>
      <c r="E452" s="22"/>
      <c r="F452" s="22"/>
      <c r="G452" s="22"/>
      <c r="H452" s="22"/>
      <c r="I452" s="22"/>
      <c r="J452" s="31"/>
      <c r="K452" s="22"/>
      <c r="L452" s="22"/>
      <c r="M452" s="22"/>
    </row>
    <row r="453" customFormat="false" ht="12" hidden="false" customHeight="false" outlineLevel="0" collapsed="false">
      <c r="A453" s="23" t="s">
        <v>149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</row>
    <row r="454" customFormat="false" ht="12" hidden="false" customHeight="false" outlineLevel="0" collapsed="false">
      <c r="A454" s="23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</row>
    <row r="455" customFormat="false" ht="12" hidden="false" customHeight="false" outlineLevel="0" collapsed="false">
      <c r="A455" s="27"/>
      <c r="B455" s="27"/>
      <c r="C455" s="32"/>
      <c r="D455" s="32"/>
      <c r="E455" s="32"/>
      <c r="F455" s="32"/>
      <c r="G455" s="32"/>
      <c r="H455" s="32"/>
      <c r="I455" s="32"/>
      <c r="J455" s="32"/>
      <c r="K455" s="33"/>
      <c r="L455" s="32"/>
    </row>
  </sheetData>
  <mergeCells count="121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2:M12"/>
    <mergeCell ref="A13:M13"/>
    <mergeCell ref="A14:A15"/>
    <mergeCell ref="B14:I14"/>
    <mergeCell ref="J14:J15"/>
    <mergeCell ref="K14:K15"/>
    <mergeCell ref="L14:L15"/>
    <mergeCell ref="M14:M15"/>
    <mergeCell ref="A47:M47"/>
    <mergeCell ref="A48:M48"/>
    <mergeCell ref="A50:A51"/>
    <mergeCell ref="B50:I50"/>
    <mergeCell ref="J50:J51"/>
    <mergeCell ref="K50:K51"/>
    <mergeCell ref="L50:L51"/>
    <mergeCell ref="M50:M51"/>
    <mergeCell ref="A81:M81"/>
    <mergeCell ref="A82:M82"/>
    <mergeCell ref="A84:A85"/>
    <mergeCell ref="B84:I84"/>
    <mergeCell ref="J84:J85"/>
    <mergeCell ref="K84:K85"/>
    <mergeCell ref="L84:L85"/>
    <mergeCell ref="M84:M85"/>
    <mergeCell ref="A115:M115"/>
    <mergeCell ref="A116:M116"/>
    <mergeCell ref="A118:A119"/>
    <mergeCell ref="B118:I118"/>
    <mergeCell ref="J118:J119"/>
    <mergeCell ref="K118:K119"/>
    <mergeCell ref="L118:L119"/>
    <mergeCell ref="M118:M119"/>
    <mergeCell ref="A149:M149"/>
    <mergeCell ref="A150:M150"/>
    <mergeCell ref="A152:A153"/>
    <mergeCell ref="B152:I152"/>
    <mergeCell ref="J152:J153"/>
    <mergeCell ref="K152:K153"/>
    <mergeCell ref="L152:L153"/>
    <mergeCell ref="M152:M153"/>
    <mergeCell ref="A183:M183"/>
    <mergeCell ref="A184:M184"/>
    <mergeCell ref="A185:I185"/>
    <mergeCell ref="A186:A187"/>
    <mergeCell ref="B186:I186"/>
    <mergeCell ref="J186:J187"/>
    <mergeCell ref="K186:K187"/>
    <mergeCell ref="L186:L187"/>
    <mergeCell ref="M186:M187"/>
    <mergeCell ref="A217:M217"/>
    <mergeCell ref="A218:M218"/>
    <mergeCell ref="A219:M219"/>
    <mergeCell ref="A220:A221"/>
    <mergeCell ref="B220:I220"/>
    <mergeCell ref="J220:J221"/>
    <mergeCell ref="K220:K221"/>
    <mergeCell ref="L220:L221"/>
    <mergeCell ref="M220:M221"/>
    <mergeCell ref="A251:M251"/>
    <mergeCell ref="A252:M252"/>
    <mergeCell ref="A253:I253"/>
    <mergeCell ref="A254:A255"/>
    <mergeCell ref="B254:I254"/>
    <mergeCell ref="J254:J255"/>
    <mergeCell ref="K254:K255"/>
    <mergeCell ref="L254:L255"/>
    <mergeCell ref="M254:M255"/>
    <mergeCell ref="A285:M285"/>
    <mergeCell ref="A286:M286"/>
    <mergeCell ref="A287:I287"/>
    <mergeCell ref="A288:A289"/>
    <mergeCell ref="B288:I288"/>
    <mergeCell ref="J288:J289"/>
    <mergeCell ref="K288:K289"/>
    <mergeCell ref="L288:L289"/>
    <mergeCell ref="M288:M289"/>
    <mergeCell ref="A319:M319"/>
    <mergeCell ref="A320:M320"/>
    <mergeCell ref="A321:I321"/>
    <mergeCell ref="A322:A323"/>
    <mergeCell ref="B322:I322"/>
    <mergeCell ref="J322:J323"/>
    <mergeCell ref="K322:K323"/>
    <mergeCell ref="L322:L323"/>
    <mergeCell ref="M322:M323"/>
    <mergeCell ref="A353:M353"/>
    <mergeCell ref="A354:M354"/>
    <mergeCell ref="A355:I355"/>
    <mergeCell ref="A356:A357"/>
    <mergeCell ref="B356:I356"/>
    <mergeCell ref="J356:J357"/>
    <mergeCell ref="K356:K357"/>
    <mergeCell ref="L356:L357"/>
    <mergeCell ref="M356:M357"/>
    <mergeCell ref="A387:M387"/>
    <mergeCell ref="A388:M388"/>
    <mergeCell ref="A389:I389"/>
    <mergeCell ref="A390:A391"/>
    <mergeCell ref="B390:I390"/>
    <mergeCell ref="J390:J391"/>
    <mergeCell ref="K390:K391"/>
    <mergeCell ref="L390:L391"/>
    <mergeCell ref="M390:M391"/>
    <mergeCell ref="A421:M421"/>
    <mergeCell ref="A422:M422"/>
    <mergeCell ref="A423:I423"/>
    <mergeCell ref="A424:A425"/>
    <mergeCell ref="B424:I424"/>
    <mergeCell ref="J424:J425"/>
    <mergeCell ref="K424:K425"/>
    <mergeCell ref="L424:L425"/>
    <mergeCell ref="M424:M425"/>
  </mergeCell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14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79" man="true" max="16383" min="0"/>
    <brk id="114" man="true" max="16383" min="0"/>
    <brk id="147" man="true" max="16383" min="0"/>
    <brk id="180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true" showOutlineSymbols="true" defaultGridColor="true" view="normal" topLeftCell="A418" colorId="64" zoomScale="68" zoomScaleNormal="68" zoomScalePageLayoutView="100" workbookViewId="0">
      <pane xSplit="1" ySplit="0" topLeftCell="B418" activePane="topRight" state="frozen"/>
      <selection pane="topLeft" activeCell="A418" activeCellId="0" sqref="A418"/>
      <selection pane="topRight" activeCell="J426" activeCellId="0" sqref="J426"/>
    </sheetView>
  </sheetViews>
  <sheetFormatPr defaultRowHeight="13.8" zeroHeight="false" outlineLevelRow="0" outlineLevelCol="0"/>
  <cols>
    <col collapsed="false" customWidth="true" hidden="false" outlineLevel="0" max="1" min="1" style="1" width="24.15"/>
    <col collapsed="false" customWidth="true" hidden="false" outlineLevel="0" max="9" min="2" style="1" width="9.06"/>
    <col collapsed="false" customWidth="true" hidden="false" outlineLevel="0" max="10" min="10" style="34" width="8.61"/>
    <col collapsed="false" customWidth="true" hidden="false" outlineLevel="0" max="11" min="11" style="35" width="7.55"/>
    <col collapsed="false" customWidth="true" hidden="false" outlineLevel="0" max="12" min="12" style="34" width="8.61"/>
    <col collapsed="false" customWidth="true" hidden="false" outlineLevel="0" max="13" min="13" style="35" width="8.61"/>
    <col collapsed="false" customWidth="true" hidden="false" outlineLevel="0" max="15" min="14" style="34" width="8.61"/>
    <col collapsed="false" customWidth="true" hidden="false" outlineLevel="0" max="16" min="16" style="1" width="9.22"/>
    <col collapsed="false" customWidth="true" hidden="false" outlineLevel="0" max="17" min="17" style="34" width="8.61"/>
    <col collapsed="false" customWidth="true" hidden="false" outlineLevel="0" max="1022" min="18" style="1" width="8.61"/>
    <col collapsed="false" customWidth="true" hidden="false" outlineLevel="0" max="1025" min="1023" style="0" width="8.61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7.35" hidden="false" customHeight="false" outlineLevel="0" collapsed="false">
      <c r="A4" s="2" t="s">
        <v>187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7.3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</row>
    <row r="6" customFormat="false" ht="17.3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</row>
    <row r="12" customFormat="false" ht="13.8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3.8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7" t="s">
        <v>8</v>
      </c>
      <c r="B14" s="36" t="s">
        <v>188</v>
      </c>
      <c r="C14" s="36"/>
      <c r="D14" s="36"/>
      <c r="E14" s="36"/>
      <c r="F14" s="36"/>
      <c r="G14" s="36"/>
      <c r="H14" s="36"/>
      <c r="I14" s="7" t="s">
        <v>10</v>
      </c>
      <c r="J14" s="37" t="s">
        <v>11</v>
      </c>
      <c r="K14" s="38" t="s">
        <v>189</v>
      </c>
      <c r="L14" s="37" t="s">
        <v>190</v>
      </c>
      <c r="M14" s="38" t="s">
        <v>191</v>
      </c>
      <c r="N14" s="37" t="s">
        <v>12</v>
      </c>
      <c r="O14" s="37" t="s">
        <v>192</v>
      </c>
      <c r="P14" s="7" t="s">
        <v>193</v>
      </c>
      <c r="Q14" s="37" t="s">
        <v>194</v>
      </c>
      <c r="S14" s="8" t="s">
        <v>195</v>
      </c>
      <c r="T14" s="8"/>
      <c r="U14" s="8"/>
      <c r="V14" s="8"/>
      <c r="W14" s="8"/>
      <c r="X14" s="8"/>
      <c r="Y14" s="8"/>
      <c r="Z14" s="8"/>
      <c r="AC14" s="9" t="s">
        <v>196</v>
      </c>
      <c r="AD14" s="9"/>
      <c r="AE14" s="9" t="s">
        <v>197</v>
      </c>
      <c r="AF14" s="9"/>
      <c r="AG14" s="9" t="s">
        <v>198</v>
      </c>
      <c r="AH14" s="9"/>
      <c r="AI14" s="9" t="s">
        <v>199</v>
      </c>
      <c r="AJ14" s="9"/>
      <c r="AK14" s="9" t="s">
        <v>200</v>
      </c>
      <c r="AL14" s="9"/>
      <c r="AM14" s="39" t="s">
        <v>201</v>
      </c>
      <c r="AO14" s="9" t="s">
        <v>196</v>
      </c>
      <c r="AP14" s="9"/>
      <c r="AQ14" s="9" t="s">
        <v>197</v>
      </c>
      <c r="AR14" s="9"/>
      <c r="AS14" s="9" t="s">
        <v>198</v>
      </c>
      <c r="AT14" s="9"/>
      <c r="AU14" s="9" t="s">
        <v>199</v>
      </c>
      <c r="AV14" s="9"/>
      <c r="AW14" s="39" t="s">
        <v>200</v>
      </c>
      <c r="AX14" s="39"/>
    </row>
    <row r="15" customFormat="false" ht="37.75" hidden="false" customHeight="false" outlineLevel="0" collapsed="false">
      <c r="A15" s="7"/>
      <c r="B15" s="9" t="s">
        <v>14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9" t="s">
        <v>20</v>
      </c>
      <c r="I15" s="7"/>
      <c r="J15" s="37"/>
      <c r="K15" s="38"/>
      <c r="L15" s="37"/>
      <c r="M15" s="38"/>
      <c r="N15" s="37"/>
      <c r="O15" s="37"/>
      <c r="P15" s="7"/>
      <c r="Q15" s="37"/>
      <c r="S15" s="9" t="s">
        <v>14</v>
      </c>
      <c r="T15" s="9" t="s">
        <v>15</v>
      </c>
      <c r="U15" s="9" t="s">
        <v>16</v>
      </c>
      <c r="V15" s="9" t="s">
        <v>17</v>
      </c>
      <c r="W15" s="9" t="s">
        <v>18</v>
      </c>
      <c r="X15" s="9" t="s">
        <v>19</v>
      </c>
      <c r="Y15" s="9" t="s">
        <v>20</v>
      </c>
      <c r="Z15" s="7" t="s">
        <v>21</v>
      </c>
      <c r="AC15" s="9" t="s">
        <v>202</v>
      </c>
      <c r="AD15" s="9" t="s">
        <v>203</v>
      </c>
      <c r="AE15" s="9" t="s">
        <v>202</v>
      </c>
      <c r="AF15" s="9" t="s">
        <v>203</v>
      </c>
      <c r="AG15" s="9" t="s">
        <v>202</v>
      </c>
      <c r="AH15" s="9" t="s">
        <v>203</v>
      </c>
      <c r="AI15" s="9" t="s">
        <v>202</v>
      </c>
      <c r="AJ15" s="9" t="s">
        <v>203</v>
      </c>
      <c r="AK15" s="9" t="s">
        <v>202</v>
      </c>
      <c r="AL15" s="9" t="s">
        <v>203</v>
      </c>
      <c r="AM15" s="40" t="s">
        <v>204</v>
      </c>
      <c r="AO15" s="9" t="s">
        <v>205</v>
      </c>
      <c r="AP15" s="9" t="s">
        <v>206</v>
      </c>
      <c r="AQ15" s="9" t="s">
        <v>205</v>
      </c>
      <c r="AR15" s="9" t="s">
        <v>206</v>
      </c>
      <c r="AS15" s="9" t="s">
        <v>205</v>
      </c>
      <c r="AT15" s="9" t="s">
        <v>206</v>
      </c>
      <c r="AU15" s="9" t="s">
        <v>205</v>
      </c>
      <c r="AV15" s="9" t="s">
        <v>206</v>
      </c>
      <c r="AW15" s="9" t="s">
        <v>205</v>
      </c>
      <c r="AX15" s="40" t="s">
        <v>206</v>
      </c>
    </row>
    <row r="16" customFormat="false" ht="13.8" hidden="false" customHeight="false" outlineLevel="0" collapsed="false">
      <c r="A16" s="10" t="s">
        <v>22</v>
      </c>
      <c r="B16" s="41" t="n">
        <v>0</v>
      </c>
      <c r="C16" s="41"/>
      <c r="D16" s="41"/>
      <c r="E16" s="41"/>
      <c r="F16" s="41"/>
      <c r="G16" s="41"/>
      <c r="H16" s="41"/>
      <c r="I16" s="12" t="n">
        <f aca="false">AO16+AQ16+AS16+AU16+AW16</f>
        <v>0.104304483167813</v>
      </c>
      <c r="J16" s="42" t="n">
        <f aca="false">ROUND(AP16+AR16+AT16+AV16+AX16,0)</f>
        <v>1220349</v>
      </c>
      <c r="K16" s="12" t="n">
        <f aca="false">I16-DatosMinisterio!J16</f>
        <v>5.68989300120393E-016</v>
      </c>
      <c r="L16" s="43" t="n">
        <f aca="false">J16-DatosMinisterio!K16</f>
        <v>0</v>
      </c>
      <c r="M16" s="44" t="n">
        <f aca="false">P52/P$77</f>
        <v>0.18043944462672</v>
      </c>
      <c r="N16" s="43" t="n">
        <f aca="false">ROUND((N$43-N$42-N$41)*M16,0)</f>
        <v>39163403</v>
      </c>
      <c r="O16" s="43" t="n">
        <f aca="false">N16-DatosMinisterio!L16</f>
        <v>-499</v>
      </c>
      <c r="P16" s="14" t="n">
        <f aca="false">N16+J16</f>
        <v>40383752</v>
      </c>
      <c r="Q16" s="43" t="n">
        <f aca="false">P16-DatosMinisterio!M16</f>
        <v>-499</v>
      </c>
      <c r="S16" s="11" t="n">
        <f aca="false">B16+DatosMinisterio!B16</f>
        <v>30480</v>
      </c>
      <c r="T16" s="11" t="n">
        <f aca="false">C16+DatosMinisterio!C16</f>
        <v>77</v>
      </c>
      <c r="U16" s="11" t="n">
        <f aca="false">D16+DatosMinisterio!D16</f>
        <v>2236.63707702301</v>
      </c>
      <c r="V16" s="11" t="n">
        <f aca="false">E16+DatosMinisterio!E16</f>
        <v>1499.84219932412</v>
      </c>
      <c r="W16" s="11" t="n">
        <f aca="false">F16+DatosMinisterio!F16</f>
        <v>855.5</v>
      </c>
      <c r="X16" s="11" t="n">
        <f aca="false">G16+DatosMinisterio!G16</f>
        <v>2305</v>
      </c>
      <c r="Y16" s="11" t="n">
        <f aca="false">H16+DatosMinisterio!H16</f>
        <v>279</v>
      </c>
      <c r="Z16" s="11" t="n">
        <f aca="false">X16+0.33*Y16</f>
        <v>2397.07</v>
      </c>
      <c r="AC16" s="45" t="n">
        <f aca="false">IF(T16&gt;0,S16/T16,0)</f>
        <v>395.844155844156</v>
      </c>
      <c r="AD16" s="46" t="n">
        <f aca="false">EXP((((AC16-AC43)/AC44+2)/4-1.9)^3)</f>
        <v>0.560728418623798</v>
      </c>
      <c r="AE16" s="47" t="n">
        <f aca="false">S16/U16</f>
        <v>13.6276020428711</v>
      </c>
      <c r="AF16" s="46" t="n">
        <f aca="false">EXP((((AE16-AE43)/AE44+2)/4-1.9)^3)</f>
        <v>0.0331773313769304</v>
      </c>
      <c r="AG16" s="46" t="n">
        <f aca="false">V16/U16</f>
        <v>0.670579154182863</v>
      </c>
      <c r="AH16" s="46" t="n">
        <f aca="false">EXP((((AG16-AG43)/AG44+2)/4-1.9)^3)</f>
        <v>0.0618994361910884</v>
      </c>
      <c r="AI16" s="46" t="n">
        <f aca="false">W16/U16</f>
        <v>0.382493882797776</v>
      </c>
      <c r="AJ16" s="46" t="n">
        <f aca="false">EXP((((AI16-AI43)/AI44+2)/4-1.9)^3)</f>
        <v>0.512006008430854</v>
      </c>
      <c r="AK16" s="46" t="n">
        <f aca="false">Z16/U16</f>
        <v>1.07172952850738</v>
      </c>
      <c r="AL16" s="46" t="n">
        <f aca="false">EXP((((AK16-AK43)/AK44+2)/4-1.9)^3)</f>
        <v>0.475038132963378</v>
      </c>
      <c r="AM16" s="46" t="n">
        <f aca="false">0.01*AD16+0.15*AF16+0.24*AH16+0.25*AJ16+0.35*AL16</f>
        <v>0.319704597223535</v>
      </c>
      <c r="AO16" s="48" t="n">
        <f aca="false">0.01*AD16/$AM$43</f>
        <v>0.00182939151985878</v>
      </c>
      <c r="AP16" s="49" t="n">
        <f aca="false">AO16*$J$43</f>
        <v>21403.6393026671</v>
      </c>
      <c r="AQ16" s="48" t="n">
        <f aca="false">0.15*AF16/$AM$43</f>
        <v>0.00162362901513349</v>
      </c>
      <c r="AR16" s="49" t="n">
        <f aca="false">AQ16*$J$43</f>
        <v>18996.2451580318</v>
      </c>
      <c r="AS16" s="48" t="n">
        <f aca="false">0.24*AH16/$AM$43</f>
        <v>0.00484676573789239</v>
      </c>
      <c r="AT16" s="49" t="n">
        <f aca="false">AS16*$J$43</f>
        <v>56706.5193602635</v>
      </c>
      <c r="AU16" s="48" t="n">
        <f aca="false">0.25*AJ16/$AM$43</f>
        <v>0.0417608337133599</v>
      </c>
      <c r="AV16" s="49" t="n">
        <f aca="false">AU16*$J$43</f>
        <v>488596.24201626</v>
      </c>
      <c r="AW16" s="48" t="n">
        <f aca="false">0.35*AL16/$AM$43</f>
        <v>0.0542438631815681</v>
      </c>
      <c r="AX16" s="49" t="n">
        <f aca="false">AW16*$J$43</f>
        <v>634646.039034406</v>
      </c>
    </row>
    <row r="17" customFormat="false" ht="13.8" hidden="false" customHeight="false" outlineLevel="0" collapsed="false">
      <c r="A17" s="13" t="s">
        <v>23</v>
      </c>
      <c r="B17" s="41"/>
      <c r="C17" s="41"/>
      <c r="D17" s="41"/>
      <c r="E17" s="41"/>
      <c r="F17" s="41"/>
      <c r="G17" s="41"/>
      <c r="H17" s="41"/>
      <c r="I17" s="15" t="n">
        <f aca="false">AO17+AQ17+AS17+AU17+AW17</f>
        <v>0.0876135463888688</v>
      </c>
      <c r="J17" s="43" t="n">
        <f aca="false">ROUND(AP17+AR17+AT17+AV17+AX17,0)</f>
        <v>1025067</v>
      </c>
      <c r="K17" s="15" t="n">
        <f aca="false">I17-DatosMinisterio!J17</f>
        <v>0</v>
      </c>
      <c r="L17" s="43" t="n">
        <f aca="false">J17-DatosMinisterio!K17</f>
        <v>0</v>
      </c>
      <c r="M17" s="44" t="n">
        <f aca="false">P53/P$77</f>
        <v>0.117183242878495</v>
      </c>
      <c r="N17" s="43" t="n">
        <f aca="false">ROUND((N$43-N$42-N$41)*M17,0)</f>
        <v>25433987</v>
      </c>
      <c r="O17" s="43" t="n">
        <f aca="false">N17-DatosMinisterio!L17</f>
        <v>-608</v>
      </c>
      <c r="P17" s="14" t="n">
        <f aca="false">N17+J17</f>
        <v>26459054</v>
      </c>
      <c r="Q17" s="43" t="n">
        <f aca="false">P17-DatosMinisterio!M17</f>
        <v>-608</v>
      </c>
      <c r="S17" s="14" t="n">
        <f aca="false">B17+DatosMinisterio!B17</f>
        <v>26767</v>
      </c>
      <c r="T17" s="14" t="n">
        <f aca="false">C17+DatosMinisterio!C17</f>
        <v>76</v>
      </c>
      <c r="U17" s="14" t="n">
        <f aca="false">D17+DatosMinisterio!D17</f>
        <v>2232.59710255467</v>
      </c>
      <c r="V17" s="14" t="n">
        <f aca="false">E17+DatosMinisterio!E17</f>
        <v>1508.93801164558</v>
      </c>
      <c r="W17" s="14" t="n">
        <f aca="false">F17+DatosMinisterio!F17</f>
        <v>763</v>
      </c>
      <c r="X17" s="14" t="n">
        <f aca="false">G17+DatosMinisterio!G17</f>
        <v>2171</v>
      </c>
      <c r="Y17" s="14" t="n">
        <f aca="false">H17+DatosMinisterio!H17</f>
        <v>237</v>
      </c>
      <c r="Z17" s="14" t="n">
        <f aca="false">X17+0.33*Y17</f>
        <v>2249.21</v>
      </c>
      <c r="AC17" s="50" t="n">
        <f aca="false">IF(T17&gt;0,S17/T17,0)</f>
        <v>352.197368421053</v>
      </c>
      <c r="AD17" s="51" t="n">
        <f aca="false">EXP((((AC17-AC43)/AC44+2)/4-1.9)^3)</f>
        <v>0.421090807090519</v>
      </c>
      <c r="AE17" s="52" t="n">
        <f aca="false">S17/U17</f>
        <v>11.9891761793346</v>
      </c>
      <c r="AF17" s="51" t="n">
        <f aca="false">EXP((((AE17-AE43)/AE44+2)/4-1.9)^3)</f>
        <v>0.0207365954782126</v>
      </c>
      <c r="AG17" s="51" t="n">
        <f aca="false">V17/U17</f>
        <v>0.675866689031784</v>
      </c>
      <c r="AH17" s="51" t="n">
        <f aca="false">EXP((((AG17-AG43)/AG44+2)/4-1.9)^3)</f>
        <v>0.0661886510022742</v>
      </c>
      <c r="AI17" s="51" t="n">
        <f aca="false">W17/U17</f>
        <v>0.341754452304417</v>
      </c>
      <c r="AJ17" s="51" t="n">
        <f aca="false">EXP((((AI17-AI43)/AI44+2)/4-1.9)^3)</f>
        <v>0.40611976379211</v>
      </c>
      <c r="AK17" s="51" t="n">
        <f aca="false">Z17/U17</f>
        <v>1.00744106378456</v>
      </c>
      <c r="AL17" s="51" t="n">
        <f aca="false">EXP((((AK17-AK43)/AK44+2)/4-1.9)^3)</f>
        <v>0.410881269036979</v>
      </c>
      <c r="AM17" s="51" t="n">
        <f aca="false">0.01*AD17+0.15*AF17+0.24*AH17+0.25*AJ17+0.35*AL17</f>
        <v>0.268545058744153</v>
      </c>
      <c r="AO17" s="44" t="n">
        <f aca="false">0.01*AD17/$AM$43</f>
        <v>0.00137382006332502</v>
      </c>
      <c r="AP17" s="43" t="n">
        <f aca="false">AO17*$J$43</f>
        <v>16073.5133966544</v>
      </c>
      <c r="AQ17" s="44" t="n">
        <f aca="false">0.15*AF17/$AM$43</f>
        <v>0.00101480549206929</v>
      </c>
      <c r="AR17" s="43" t="n">
        <f aca="false">AQ17*$J$43</f>
        <v>11873.0903028858</v>
      </c>
      <c r="AS17" s="44" t="n">
        <f aca="false">0.24*AH17/$AM$43</f>
        <v>0.00518261402131033</v>
      </c>
      <c r="AT17" s="43" t="n">
        <f aca="false">AS17*$J$43</f>
        <v>60635.8999442801</v>
      </c>
      <c r="AU17" s="44" t="n">
        <f aca="false">0.25*AJ17/$AM$43</f>
        <v>0.0331244158157604</v>
      </c>
      <c r="AV17" s="43" t="n">
        <f aca="false">AU17*$J$43</f>
        <v>387551.292621509</v>
      </c>
      <c r="AW17" s="44" t="n">
        <f aca="false">0.35*AL17/$AM$43</f>
        <v>0.0469178909964038</v>
      </c>
      <c r="AX17" s="43" t="n">
        <f aca="false">AW17*$J$43</f>
        <v>548933.131496312</v>
      </c>
    </row>
    <row r="18" customFormat="false" ht="13.8" hidden="false" customHeight="false" outlineLevel="0" collapsed="false">
      <c r="A18" s="13" t="s">
        <v>24</v>
      </c>
      <c r="B18" s="41"/>
      <c r="C18" s="41"/>
      <c r="D18" s="41"/>
      <c r="E18" s="41"/>
      <c r="F18" s="41"/>
      <c r="G18" s="41"/>
      <c r="H18" s="41"/>
      <c r="I18" s="15" t="n">
        <f aca="false">AO18+AQ18+AS18+AU18+AW18</f>
        <v>0.0639331676705094</v>
      </c>
      <c r="J18" s="43" t="n">
        <f aca="false">ROUND(AP18+AR18+AT18+AV18+AX18,0)</f>
        <v>748010</v>
      </c>
      <c r="K18" s="15" t="n">
        <f aca="false">I18-DatosMinisterio!J18</f>
        <v>-3.05311331771918E-016</v>
      </c>
      <c r="L18" s="43" t="n">
        <f aca="false">J18-DatosMinisterio!K18</f>
        <v>0</v>
      </c>
      <c r="M18" s="44" t="n">
        <f aca="false">P54/P$77</f>
        <v>0.0722603509618403</v>
      </c>
      <c r="N18" s="43" t="n">
        <f aca="false">ROUND((N$43-N$42-N$41)*M18,0)</f>
        <v>15683717</v>
      </c>
      <c r="O18" s="43" t="n">
        <f aca="false">N18-DatosMinisterio!L18</f>
        <v>631</v>
      </c>
      <c r="P18" s="14" t="n">
        <f aca="false">N18+J18</f>
        <v>16431727</v>
      </c>
      <c r="Q18" s="43" t="n">
        <f aca="false">P18-DatosMinisterio!M18</f>
        <v>631</v>
      </c>
      <c r="S18" s="14" t="n">
        <f aca="false">B18+DatosMinisterio!B18</f>
        <v>24666</v>
      </c>
      <c r="T18" s="14" t="n">
        <f aca="false">C18+DatosMinisterio!C18</f>
        <v>90</v>
      </c>
      <c r="U18" s="14" t="n">
        <f aca="false">D18+DatosMinisterio!D18</f>
        <v>1432.1590251547</v>
      </c>
      <c r="V18" s="14" t="n">
        <f aca="false">E18+DatosMinisterio!E18</f>
        <v>1129.66821277559</v>
      </c>
      <c r="W18" s="14" t="n">
        <f aca="false">F18+DatosMinisterio!F18</f>
        <v>388</v>
      </c>
      <c r="X18" s="14" t="n">
        <f aca="false">G18+DatosMinisterio!G18</f>
        <v>1050</v>
      </c>
      <c r="Y18" s="14" t="n">
        <f aca="false">H18+DatosMinisterio!H18</f>
        <v>121</v>
      </c>
      <c r="Z18" s="14" t="n">
        <f aca="false">X18+0.33*Y18</f>
        <v>1089.93</v>
      </c>
      <c r="AC18" s="50" t="n">
        <f aca="false">IF(T18&gt;0,S18/T18,0)</f>
        <v>274.066666666667</v>
      </c>
      <c r="AD18" s="51" t="n">
        <f aca="false">EXP((((AC18-AC43)/AC44+2)/4-1.9)^3)</f>
        <v>0.204280972424082</v>
      </c>
      <c r="AE18" s="52" t="n">
        <f aca="false">S18/U18</f>
        <v>17.2229477081539</v>
      </c>
      <c r="AF18" s="51" t="n">
        <f aca="false">EXP((((AE18-AE43)/AE44+2)/4-1.9)^3)</f>
        <v>0.0811864801810657</v>
      </c>
      <c r="AG18" s="51" t="n">
        <f aca="false">V18/U18</f>
        <v>0.788786854625704</v>
      </c>
      <c r="AH18" s="51" t="n">
        <f aca="false">EXP((((AG18-AG43)/AG44+2)/4-1.9)^3)</f>
        <v>0.216762545836565</v>
      </c>
      <c r="AI18" s="51" t="n">
        <f aca="false">W18/U18</f>
        <v>0.270919634750819</v>
      </c>
      <c r="AJ18" s="51" t="n">
        <f aca="false">EXP((((AI18-AI43)/AI44+2)/4-1.9)^3)</f>
        <v>0.241439540038553</v>
      </c>
      <c r="AK18" s="51" t="n">
        <f aca="false">Z18/U18</f>
        <v>0.76103978738134</v>
      </c>
      <c r="AL18" s="51" t="n">
        <f aca="false">EXP((((AK18-AK43)/AK44+2)/4-1.9)^3)</f>
        <v>0.198166977063415</v>
      </c>
      <c r="AM18" s="51" t="n">
        <f aca="false">0.01*AD18+0.15*AF18+0.24*AH18+0.25*AJ18+0.35*AL18</f>
        <v>0.19596211973401</v>
      </c>
      <c r="AO18" s="44" t="n">
        <f aca="false">0.01*AD18/$AM$43</f>
        <v>0.000666472156945997</v>
      </c>
      <c r="AP18" s="43" t="n">
        <f aca="false">AO18*$J$43</f>
        <v>7797.63626194345</v>
      </c>
      <c r="AQ18" s="44" t="n">
        <f aca="false">0.15*AF18/$AM$43</f>
        <v>0.00397309606854625</v>
      </c>
      <c r="AR18" s="43" t="n">
        <f aca="false">AQ18*$J$43</f>
        <v>46484.6995533101</v>
      </c>
      <c r="AS18" s="44" t="n">
        <f aca="false">0.24*AH18/$AM$43</f>
        <v>0.0169726470072476</v>
      </c>
      <c r="AT18" s="43" t="n">
        <f aca="false">AS18*$J$43</f>
        <v>198577.729595392</v>
      </c>
      <c r="AU18" s="44" t="n">
        <f aca="false">0.25*AJ18/$AM$43</f>
        <v>0.019692574534976</v>
      </c>
      <c r="AV18" s="43" t="n">
        <f aca="false">AU18*$J$43</f>
        <v>230400.52263938</v>
      </c>
      <c r="AW18" s="44" t="n">
        <f aca="false">0.35*AL18/$AM$43</f>
        <v>0.0226283779027935</v>
      </c>
      <c r="AX18" s="43" t="n">
        <f aca="false">AW18*$J$43</f>
        <v>264749.034516801</v>
      </c>
    </row>
    <row r="19" customFormat="false" ht="13.8" hidden="false" customHeight="false" outlineLevel="0" collapsed="false">
      <c r="A19" s="13" t="s">
        <v>25</v>
      </c>
      <c r="B19" s="41"/>
      <c r="C19" s="41"/>
      <c r="D19" s="41"/>
      <c r="E19" s="41"/>
      <c r="F19" s="41"/>
      <c r="G19" s="41"/>
      <c r="H19" s="41"/>
      <c r="I19" s="15" t="n">
        <f aca="false">AO19+AQ19+AS19+AU19+AW19</f>
        <v>0.09878846122084</v>
      </c>
      <c r="J19" s="43" t="n">
        <f aca="false">ROUND(AP19+AR19+AT19+AV19+AX19,0)</f>
        <v>1155812</v>
      </c>
      <c r="K19" s="15" t="n">
        <f aca="false">I19-DatosMinisterio!J19</f>
        <v>0</v>
      </c>
      <c r="L19" s="43" t="n">
        <f aca="false">J19-DatosMinisterio!K19</f>
        <v>0</v>
      </c>
      <c r="M19" s="44" t="n">
        <f aca="false">P55/P$77</f>
        <v>0.0610002167251651</v>
      </c>
      <c r="N19" s="43" t="n">
        <f aca="false">ROUND((N$43-N$42-N$41)*M19,0)</f>
        <v>13239766</v>
      </c>
      <c r="O19" s="43" t="n">
        <f aca="false">N19-DatosMinisterio!L19</f>
        <v>-792</v>
      </c>
      <c r="P19" s="14" t="n">
        <f aca="false">N19+J19</f>
        <v>14395578</v>
      </c>
      <c r="Q19" s="43" t="n">
        <f aca="false">P19-DatosMinisterio!M19</f>
        <v>-792</v>
      </c>
      <c r="S19" s="14" t="n">
        <f aca="false">B19+DatosMinisterio!B19</f>
        <v>14121</v>
      </c>
      <c r="T19" s="14" t="n">
        <f aca="false">C19+DatosMinisterio!C19</f>
        <v>52</v>
      </c>
      <c r="U19" s="14" t="n">
        <f aca="false">D19+DatosMinisterio!D19</f>
        <v>633.0425414256</v>
      </c>
      <c r="V19" s="14" t="n">
        <f aca="false">E19+DatosMinisterio!E19</f>
        <v>518.952093917781</v>
      </c>
      <c r="W19" s="14" t="n">
        <f aca="false">F19+DatosMinisterio!F19</f>
        <v>209</v>
      </c>
      <c r="X19" s="14" t="n">
        <f aca="false">G19+DatosMinisterio!G19</f>
        <v>545</v>
      </c>
      <c r="Y19" s="14" t="n">
        <f aca="false">H19+DatosMinisterio!H19</f>
        <v>69</v>
      </c>
      <c r="Z19" s="14" t="n">
        <f aca="false">X19+0.33*Y19</f>
        <v>567.77</v>
      </c>
      <c r="AC19" s="50" t="n">
        <f aca="false">IF(T19&gt;0,S19/T19,0)</f>
        <v>271.557692307692</v>
      </c>
      <c r="AD19" s="51" t="n">
        <f aca="false">EXP((((AC19-AC43)/AC44+2)/4-1.9)^3)</f>
        <v>0.198595648686664</v>
      </c>
      <c r="AE19" s="52" t="n">
        <f aca="false">S19/U19</f>
        <v>22.3065577365461</v>
      </c>
      <c r="AF19" s="51" t="n">
        <f aca="false">EXP((((AE19-AE43)/AE44+2)/4-1.9)^3)</f>
        <v>0.21535985137541</v>
      </c>
      <c r="AG19" s="51" t="n">
        <f aca="false">V19/U19</f>
        <v>0.819774438458923</v>
      </c>
      <c r="AH19" s="51" t="n">
        <f aca="false">EXP((((AG19-AG43)/AG44+2)/4-1.9)^3)</f>
        <v>0.27846553763668</v>
      </c>
      <c r="AI19" s="51" t="n">
        <f aca="false">W19/U19</f>
        <v>0.330151587489422</v>
      </c>
      <c r="AJ19" s="51" t="n">
        <f aca="false">EXP((((AI19-AI43)/AI44+2)/4-1.9)^3)</f>
        <v>0.376929825767807</v>
      </c>
      <c r="AK19" s="51" t="n">
        <f aca="false">Z19/U19</f>
        <v>0.896890750377364</v>
      </c>
      <c r="AL19" s="51" t="n">
        <f aca="false">EXP((((AK19-AK43)/AK44+2)/4-1.9)^3)</f>
        <v>0.306980770635972</v>
      </c>
      <c r="AM19" s="51" t="n">
        <f aca="false">0.01*AD19+0.15*AF19+0.24*AH19+0.25*AJ19+0.35*AL19</f>
        <v>0.302797389390523</v>
      </c>
      <c r="AO19" s="44" t="n">
        <f aca="false">0.01*AD19/$AM$43</f>
        <v>0.000647923635616526</v>
      </c>
      <c r="AP19" s="43" t="n">
        <f aca="false">AO19*$J$43</f>
        <v>7580.62101079346</v>
      </c>
      <c r="AQ19" s="44" t="n">
        <f aca="false">0.15*AF19/$AM$43</f>
        <v>0.0105392594544566</v>
      </c>
      <c r="AR19" s="43" t="n">
        <f aca="false">AQ19*$J$43</f>
        <v>123307.944434894</v>
      </c>
      <c r="AS19" s="44" t="n">
        <f aca="false">0.24*AH19/$AM$43</f>
        <v>0.0218040310227503</v>
      </c>
      <c r="AT19" s="43" t="n">
        <f aca="false">AS19*$J$43</f>
        <v>255104.284834083</v>
      </c>
      <c r="AU19" s="44" t="n">
        <f aca="false">0.25*AJ19/$AM$43</f>
        <v>0.0307435919038065</v>
      </c>
      <c r="AV19" s="43" t="n">
        <f aca="false">AU19*$J$43</f>
        <v>359695.967120405</v>
      </c>
      <c r="AW19" s="44" t="n">
        <f aca="false">0.35*AL19/$AM$43</f>
        <v>0.0350536552042101</v>
      </c>
      <c r="AX19" s="43" t="n">
        <f aca="false">AW19*$J$43</f>
        <v>410123.138806771</v>
      </c>
    </row>
    <row r="20" customFormat="false" ht="13.8" hidden="false" customHeight="false" outlineLevel="0" collapsed="false">
      <c r="A20" s="13" t="s">
        <v>26</v>
      </c>
      <c r="B20" s="41"/>
      <c r="C20" s="41"/>
      <c r="D20" s="41"/>
      <c r="E20" s="41"/>
      <c r="F20" s="41"/>
      <c r="G20" s="41"/>
      <c r="H20" s="41"/>
      <c r="I20" s="15" t="n">
        <f aca="false">AO20+AQ20+AS20+AU20+AW20</f>
        <v>0.0525436935573474</v>
      </c>
      <c r="J20" s="43" t="n">
        <f aca="false">ROUND(AP20+AR20+AT20+AV20+AX20,0)</f>
        <v>614754</v>
      </c>
      <c r="K20" s="15" t="n">
        <f aca="false">I20-DatosMinisterio!J20</f>
        <v>0</v>
      </c>
      <c r="L20" s="43" t="n">
        <f aca="false">J20-DatosMinisterio!K20</f>
        <v>0</v>
      </c>
      <c r="M20" s="44" t="n">
        <f aca="false">P56/P$77</f>
        <v>0.055970953438938</v>
      </c>
      <c r="N20" s="43" t="n">
        <f aca="false">ROUND((N$43-N$42-N$41)*M20,0)</f>
        <v>12148192</v>
      </c>
      <c r="O20" s="43" t="n">
        <f aca="false">N20-DatosMinisterio!L20</f>
        <v>-146</v>
      </c>
      <c r="P20" s="14" t="n">
        <f aca="false">N20+J20</f>
        <v>12762946</v>
      </c>
      <c r="Q20" s="43" t="n">
        <f aca="false">P20-DatosMinisterio!M20</f>
        <v>-146</v>
      </c>
      <c r="S20" s="14" t="n">
        <f aca="false">B20+DatosMinisterio!B20</f>
        <v>15105</v>
      </c>
      <c r="T20" s="14" t="n">
        <f aca="false">C20+DatosMinisterio!C20</f>
        <v>77</v>
      </c>
      <c r="U20" s="14" t="n">
        <f aca="false">D20+DatosMinisterio!D20</f>
        <v>677.026002904433</v>
      </c>
      <c r="V20" s="14" t="n">
        <f aca="false">E20+DatosMinisterio!E20</f>
        <v>405.924592615271</v>
      </c>
      <c r="W20" s="14" t="n">
        <f aca="false">F20+DatosMinisterio!F20</f>
        <v>169</v>
      </c>
      <c r="X20" s="14" t="n">
        <f aca="false">G20+DatosMinisterio!G20</f>
        <v>522</v>
      </c>
      <c r="Y20" s="14" t="n">
        <f aca="false">H20+DatosMinisterio!H20</f>
        <v>6</v>
      </c>
      <c r="Z20" s="14" t="n">
        <f aca="false">X20+0.33*Y20</f>
        <v>523.98</v>
      </c>
      <c r="AC20" s="50" t="n">
        <f aca="false">IF(T20&gt;0,S20/T20,0)</f>
        <v>196.168831168831</v>
      </c>
      <c r="AD20" s="51" t="n">
        <f aca="false">EXP((((AC20-AC43)/AC44+2)/4-1.9)^3)</f>
        <v>0.0721899851810148</v>
      </c>
      <c r="AE20" s="52" t="n">
        <f aca="false">S20/U20</f>
        <v>22.3108121921459</v>
      </c>
      <c r="AF20" s="51" t="n">
        <f aca="false">EXP((((AE20-AE43)/AE44+2)/4-1.9)^3)</f>
        <v>0.215507792291441</v>
      </c>
      <c r="AG20" s="51" t="n">
        <f aca="false">V20/U20</f>
        <v>0.599570165508946</v>
      </c>
      <c r="AH20" s="51" t="n">
        <f aca="false">EXP((((AG20-AG43)/AG44+2)/4-1.9)^3)</f>
        <v>0.0225626523655545</v>
      </c>
      <c r="AI20" s="51" t="n">
        <f aca="false">W20/U20</f>
        <v>0.249621136078957</v>
      </c>
      <c r="AJ20" s="51" t="n">
        <f aca="false">EXP((((AI20-AI43)/AI44+2)/4-1.9)^3)</f>
        <v>0.199985705843094</v>
      </c>
      <c r="AK20" s="51" t="n">
        <f aca="false">Z20/U20</f>
        <v>0.773943685696166</v>
      </c>
      <c r="AL20" s="51" t="n">
        <f aca="false">EXP((((AK20-AK43)/AK44+2)/4-1.9)^3)</f>
        <v>0.207407456589368</v>
      </c>
      <c r="AM20" s="51" t="n">
        <f aca="false">0.01*AD20+0.15*AF20+0.24*AH20+0.25*AJ20+0.35*AL20</f>
        <v>0.161052141530312</v>
      </c>
      <c r="AO20" s="44" t="n">
        <f aca="false">0.01*AD20/$AM$43</f>
        <v>0.000235521764766275</v>
      </c>
      <c r="AP20" s="43" t="n">
        <f aca="false">AO20*$J$43</f>
        <v>2755.57355889247</v>
      </c>
      <c r="AQ20" s="44" t="n">
        <f aca="false">0.15*AF20/$AM$43</f>
        <v>0.0105464993726123</v>
      </c>
      <c r="AR20" s="43" t="n">
        <f aca="false">AQ20*$J$43</f>
        <v>123392.650521646</v>
      </c>
      <c r="AS20" s="44" t="n">
        <f aca="false">0.24*AH20/$AM$43</f>
        <v>0.00176667021818673</v>
      </c>
      <c r="AT20" s="43" t="n">
        <f aca="false">AS20*$J$43</f>
        <v>20669.808352316</v>
      </c>
      <c r="AU20" s="44" t="n">
        <f aca="false">0.25*AJ20/$AM$43</f>
        <v>0.0163114683602199</v>
      </c>
      <c r="AV20" s="43" t="n">
        <f aca="false">AU20*$J$43</f>
        <v>190842.026700749</v>
      </c>
      <c r="AW20" s="44" t="n">
        <f aca="false">0.35*AL20/$AM$43</f>
        <v>0.0236835338415622</v>
      </c>
      <c r="AX20" s="43" t="n">
        <f aca="false">AW20*$J$43</f>
        <v>277094.219719811</v>
      </c>
    </row>
    <row r="21" customFormat="false" ht="13.8" hidden="false" customHeight="false" outlineLevel="0" collapsed="false">
      <c r="A21" s="13" t="s">
        <v>27</v>
      </c>
      <c r="B21" s="41"/>
      <c r="C21" s="41"/>
      <c r="D21" s="41"/>
      <c r="E21" s="41"/>
      <c r="F21" s="41"/>
      <c r="G21" s="41"/>
      <c r="H21" s="41"/>
      <c r="I21" s="15" t="n">
        <f aca="false">AO21+AQ21+AS21+AU21+AW21</f>
        <v>0.0232106358239347</v>
      </c>
      <c r="J21" s="43" t="n">
        <f aca="false">ROUND(AP21+AR21+AT21+AV21+AX21,0)</f>
        <v>271561</v>
      </c>
      <c r="K21" s="15" t="n">
        <f aca="false">I21-DatosMinisterio!J21</f>
        <v>0</v>
      </c>
      <c r="L21" s="43" t="n">
        <f aca="false">J21-DatosMinisterio!K21</f>
        <v>0</v>
      </c>
      <c r="M21" s="44" t="n">
        <f aca="false">P57/P$77</f>
        <v>0.0562875760615065</v>
      </c>
      <c r="N21" s="43" t="n">
        <f aca="false">ROUND((N$43-N$42-N$41)*M21,0)</f>
        <v>12216913</v>
      </c>
      <c r="O21" s="43" t="n">
        <f aca="false">N21-DatosMinisterio!L21</f>
        <v>966</v>
      </c>
      <c r="P21" s="14" t="n">
        <f aca="false">N21+J21</f>
        <v>12488474</v>
      </c>
      <c r="Q21" s="43" t="n">
        <f aca="false">P21-DatosMinisterio!M21</f>
        <v>966</v>
      </c>
      <c r="S21" s="14" t="n">
        <f aca="false">B21+DatosMinisterio!B21</f>
        <v>18645</v>
      </c>
      <c r="T21" s="14" t="n">
        <f aca="false">C21+DatosMinisterio!C21</f>
        <v>68</v>
      </c>
      <c r="U21" s="14" t="n">
        <f aca="false">D21+DatosMinisterio!D21</f>
        <v>1122.57020204709</v>
      </c>
      <c r="V21" s="14" t="n">
        <f aca="false">E21+DatosMinisterio!E21</f>
        <v>695.137648514908</v>
      </c>
      <c r="W21" s="14" t="n">
        <f aca="false">F21+DatosMinisterio!F21</f>
        <v>210</v>
      </c>
      <c r="X21" s="14" t="n">
        <f aca="false">G21+DatosMinisterio!G21</f>
        <v>565</v>
      </c>
      <c r="Y21" s="14" t="n">
        <f aca="false">H21+DatosMinisterio!H21</f>
        <v>58</v>
      </c>
      <c r="Z21" s="14" t="n">
        <f aca="false">X21+0.33*Y21</f>
        <v>584.14</v>
      </c>
      <c r="AC21" s="50" t="n">
        <f aca="false">IF(T21&gt;0,S21/T21,0)</f>
        <v>274.191176470588</v>
      </c>
      <c r="AD21" s="51" t="n">
        <f aca="false">EXP((((AC21-AC43)/AC44+2)/4-1.9)^3)</f>
        <v>0.204565547940582</v>
      </c>
      <c r="AE21" s="52" t="n">
        <f aca="false">S21/U21</f>
        <v>16.6092062358323</v>
      </c>
      <c r="AF21" s="51" t="n">
        <f aca="false">EXP((((AE21-AE43)/AE44+2)/4-1.9)^3)</f>
        <v>0.0705763501726187</v>
      </c>
      <c r="AG21" s="51" t="n">
        <f aca="false">V21/U21</f>
        <v>0.619237573959538</v>
      </c>
      <c r="AH21" s="51" t="n">
        <f aca="false">EXP((((AG21-AG43)/AG44+2)/4-1.9)^3)</f>
        <v>0.0304714881789447</v>
      </c>
      <c r="AI21" s="51" t="n">
        <f aca="false">W21/U21</f>
        <v>0.187070705793766</v>
      </c>
      <c r="AJ21" s="51" t="n">
        <f aca="false">EXP((((AI21-AI43)/AI44+2)/4-1.9)^3)</f>
        <v>0.104625758406958</v>
      </c>
      <c r="AK21" s="51" t="n">
        <f aca="false">Z21/U21</f>
        <v>0.520359438487479</v>
      </c>
      <c r="AL21" s="51" t="n">
        <f aca="false">EXP((((AK21-AK43)/AK44+2)/4-1.9)^3)</f>
        <v>0.0715469174992926</v>
      </c>
      <c r="AM21" s="51" t="n">
        <f aca="false">0.01*AD21+0.15*AF21+0.24*AH21+0.25*AJ21+0.35*AL21</f>
        <v>0.0711431258947373</v>
      </c>
      <c r="AO21" s="44" t="n">
        <f aca="false">0.01*AD21/$AM$43</f>
        <v>0.00066740059220869</v>
      </c>
      <c r="AP21" s="43" t="n">
        <f aca="false">AO21*$J$43</f>
        <v>7808.4988319635</v>
      </c>
      <c r="AQ21" s="44" t="n">
        <f aca="false">0.15*AF21/$AM$43</f>
        <v>0.00345385855844224</v>
      </c>
      <c r="AR21" s="43" t="n">
        <f aca="false">AQ21*$J$43</f>
        <v>40409.6892244445</v>
      </c>
      <c r="AS21" s="44" t="n">
        <f aca="false">0.24*AH21/$AM$43</f>
        <v>0.00238593715833497</v>
      </c>
      <c r="AT21" s="43" t="n">
        <f aca="false">AS21*$J$43</f>
        <v>27915.1498088142</v>
      </c>
      <c r="AU21" s="44" t="n">
        <f aca="false">0.25*AJ21/$AM$43</f>
        <v>0.00853360864330013</v>
      </c>
      <c r="AV21" s="43" t="n">
        <f aca="false">AU21*$J$43</f>
        <v>99842.0946902706</v>
      </c>
      <c r="AW21" s="44" t="n">
        <f aca="false">0.35*AL21/$AM$43</f>
        <v>0.0081698308716487</v>
      </c>
      <c r="AX21" s="43" t="n">
        <f aca="false">AW21*$J$43</f>
        <v>95585.9427806147</v>
      </c>
    </row>
    <row r="22" customFormat="false" ht="13.8" hidden="false" customHeight="false" outlineLevel="0" collapsed="false">
      <c r="A22" s="13" t="s">
        <v>28</v>
      </c>
      <c r="B22" s="41"/>
      <c r="C22" s="41"/>
      <c r="D22" s="41"/>
      <c r="E22" s="41"/>
      <c r="F22" s="41"/>
      <c r="G22" s="41"/>
      <c r="H22" s="41"/>
      <c r="I22" s="15" t="n">
        <f aca="false">AO22+AQ22+AS22+AU22+AW22</f>
        <v>0.0309450064661969</v>
      </c>
      <c r="J22" s="43" t="n">
        <f aca="false">ROUND(AP22+AR22+AT22+AV22+AX22,0)</f>
        <v>362052</v>
      </c>
      <c r="K22" s="15" t="n">
        <f aca="false">I22-DatosMinisterio!J22</f>
        <v>0</v>
      </c>
      <c r="L22" s="43" t="n">
        <f aca="false">J22-DatosMinisterio!K22</f>
        <v>0</v>
      </c>
      <c r="M22" s="44" t="n">
        <f aca="false">P58/P$77</f>
        <v>0.0431182754460986</v>
      </c>
      <c r="N22" s="43" t="n">
        <f aca="false">ROUND((N$43-N$42-N$41)*M22,0)</f>
        <v>9358588</v>
      </c>
      <c r="O22" s="43" t="n">
        <f aca="false">N22-DatosMinisterio!L22</f>
        <v>-821</v>
      </c>
      <c r="P22" s="14" t="n">
        <f aca="false">N22+J22</f>
        <v>9720640</v>
      </c>
      <c r="Q22" s="43" t="n">
        <f aca="false">P22-DatosMinisterio!M22</f>
        <v>-821</v>
      </c>
      <c r="S22" s="14" t="n">
        <f aca="false">B22+DatosMinisterio!B22</f>
        <v>13218</v>
      </c>
      <c r="T22" s="14" t="n">
        <f aca="false">C22+DatosMinisterio!C22</f>
        <v>60</v>
      </c>
      <c r="U22" s="14" t="n">
        <f aca="false">D22+DatosMinisterio!D22</f>
        <v>911.623530178029</v>
      </c>
      <c r="V22" s="14" t="n">
        <f aca="false">E22+DatosMinisterio!E22</f>
        <v>628.018791299886</v>
      </c>
      <c r="W22" s="14" t="n">
        <f aca="false">F22+DatosMinisterio!F22</f>
        <v>184</v>
      </c>
      <c r="X22" s="14" t="n">
        <f aca="false">G22+DatosMinisterio!G22</f>
        <v>534</v>
      </c>
      <c r="Y22" s="14" t="n">
        <f aca="false">H22+DatosMinisterio!H22</f>
        <v>66</v>
      </c>
      <c r="Z22" s="14" t="n">
        <f aca="false">X22+0.33*Y22</f>
        <v>555.78</v>
      </c>
      <c r="AC22" s="50" t="n">
        <f aca="false">IF(T22&gt;0,S22/T22,0)</f>
        <v>220.3</v>
      </c>
      <c r="AD22" s="51" t="n">
        <f aca="false">EXP((((AC22-AC43)/AC44+2)/4-1.9)^3)</f>
        <v>0.103451204678407</v>
      </c>
      <c r="AE22" s="52" t="n">
        <f aca="false">S22/U22</f>
        <v>14.4994063475069</v>
      </c>
      <c r="AF22" s="51" t="n">
        <f aca="false">EXP((((AE22-AE43)/AE44+2)/4-1.9)^3)</f>
        <v>0.0419164112057894</v>
      </c>
      <c r="AG22" s="51" t="n">
        <f aca="false">V22/U22</f>
        <v>0.688901471397125</v>
      </c>
      <c r="AH22" s="51" t="n">
        <f aca="false">EXP((((AG22-AG43)/AG44+2)/4-1.9)^3)</f>
        <v>0.0777158305361175</v>
      </c>
      <c r="AI22" s="51" t="n">
        <f aca="false">W22/U22</f>
        <v>0.201837703732885</v>
      </c>
      <c r="AJ22" s="51" t="n">
        <f aca="false">EXP((((AI22-AI43)/AI44+2)/4-1.9)^3)</f>
        <v>0.123545976155801</v>
      </c>
      <c r="AK22" s="51" t="n">
        <f aca="false">Z22/U22</f>
        <v>0.609659559677516</v>
      </c>
      <c r="AL22" s="51" t="n">
        <f aca="false">EXP((((AK22-AK43)/AK44+2)/4-1.9)^3)</f>
        <v>0.108541562599239</v>
      </c>
      <c r="AM22" s="51" t="n">
        <f aca="false">0.01*AD22+0.15*AF22+0.24*AH22+0.25*AJ22+0.35*AL22</f>
        <v>0.0948498140050045</v>
      </c>
      <c r="AO22" s="44" t="n">
        <f aca="false">0.01*AD22/$AM$43</f>
        <v>0.000337512332658898</v>
      </c>
      <c r="AP22" s="43" t="n">
        <f aca="false">AO22*$J$43</f>
        <v>3948.8497404812</v>
      </c>
      <c r="AQ22" s="44" t="n">
        <f aca="false">0.15*AF22/$AM$43</f>
        <v>0.0020513012535815</v>
      </c>
      <c r="AR22" s="43" t="n">
        <f aca="false">AQ22*$J$43</f>
        <v>23999.9538951381</v>
      </c>
      <c r="AS22" s="44" t="n">
        <f aca="false">0.24*AH22/$AM$43</f>
        <v>0.00608519960620472</v>
      </c>
      <c r="AT22" s="43" t="n">
        <f aca="false">AS22*$J$43</f>
        <v>71196.0321462472</v>
      </c>
      <c r="AU22" s="44" t="n">
        <f aca="false">0.25*AJ22/$AM$43</f>
        <v>0.0100768016024052</v>
      </c>
      <c r="AV22" s="43" t="n">
        <f aca="false">AU22*$J$43</f>
        <v>117897.248610329</v>
      </c>
      <c r="AW22" s="44" t="n">
        <f aca="false">0.35*AL22/$AM$43</f>
        <v>0.0123941916713466</v>
      </c>
      <c r="AX22" s="43" t="n">
        <f aca="false">AW22*$J$43</f>
        <v>145010.406521454</v>
      </c>
    </row>
    <row r="23" customFormat="false" ht="13.8" hidden="false" customHeight="false" outlineLevel="0" collapsed="false">
      <c r="A23" s="13" t="s">
        <v>29</v>
      </c>
      <c r="B23" s="41"/>
      <c r="C23" s="41"/>
      <c r="D23" s="41"/>
      <c r="E23" s="41"/>
      <c r="F23" s="41"/>
      <c r="G23" s="41"/>
      <c r="H23" s="41"/>
      <c r="I23" s="15" t="n">
        <f aca="false">AO23+AQ23+AS23+AU23+AW23</f>
        <v>0.0202870625452547</v>
      </c>
      <c r="J23" s="43" t="n">
        <f aca="false">ROUND(AP23+AR23+AT23+AV23+AX23,0)</f>
        <v>237356</v>
      </c>
      <c r="K23" s="15" t="n">
        <f aca="false">I23-DatosMinisterio!J23</f>
        <v>0</v>
      </c>
      <c r="L23" s="43" t="n">
        <f aca="false">J23-DatosMinisterio!K23</f>
        <v>0</v>
      </c>
      <c r="M23" s="44" t="n">
        <f aca="false">P59/P$77</f>
        <v>0.0424661509511882</v>
      </c>
      <c r="N23" s="43" t="n">
        <f aca="false">ROUND((N$43-N$42-N$41)*M23,0)</f>
        <v>9217048</v>
      </c>
      <c r="O23" s="43" t="n">
        <f aca="false">N23-DatosMinisterio!L23</f>
        <v>1194</v>
      </c>
      <c r="P23" s="14" t="n">
        <f aca="false">N23+J23</f>
        <v>9454404</v>
      </c>
      <c r="Q23" s="43" t="n">
        <f aca="false">P23-DatosMinisterio!M23</f>
        <v>1194</v>
      </c>
      <c r="S23" s="14" t="n">
        <f aca="false">B23+DatosMinisterio!B23</f>
        <v>10407</v>
      </c>
      <c r="T23" s="14" t="n">
        <f aca="false">C23+DatosMinisterio!C23</f>
        <v>52</v>
      </c>
      <c r="U23" s="14" t="n">
        <f aca="false">D23+DatosMinisterio!D23</f>
        <v>590.900453486354</v>
      </c>
      <c r="V23" s="14" t="n">
        <f aca="false">E23+DatosMinisterio!E23</f>
        <v>362.663479007765</v>
      </c>
      <c r="W23" s="14" t="n">
        <f aca="false">F23+DatosMinisterio!F23</f>
        <v>63</v>
      </c>
      <c r="X23" s="14" t="n">
        <f aca="false">G23+DatosMinisterio!G23</f>
        <v>328</v>
      </c>
      <c r="Y23" s="14" t="n">
        <f aca="false">H23+DatosMinisterio!H23</f>
        <v>34</v>
      </c>
      <c r="Z23" s="14" t="n">
        <f aca="false">X23+0.33*Y23</f>
        <v>339.22</v>
      </c>
      <c r="AC23" s="50" t="n">
        <f aca="false">IF(T23&gt;0,S23/T23,0)</f>
        <v>200.134615384615</v>
      </c>
      <c r="AD23" s="51" t="n">
        <f aca="false">EXP((((AC23-AC43)/AC44+2)/4-1.9)^3)</f>
        <v>0.0767742003080477</v>
      </c>
      <c r="AE23" s="52" t="n">
        <f aca="false">S23/U23</f>
        <v>17.6121035930807</v>
      </c>
      <c r="AF23" s="51" t="n">
        <f aca="false">EXP((((AE23-AE43)/AE44+2)/4-1.9)^3)</f>
        <v>0.0884949474146897</v>
      </c>
      <c r="AG23" s="51" t="n">
        <f aca="false">V23/U23</f>
        <v>0.613747166494839</v>
      </c>
      <c r="AH23" s="51" t="n">
        <f aca="false">EXP((((AG23-AG43)/AG44+2)/4-1.9)^3)</f>
        <v>0.028066174374985</v>
      </c>
      <c r="AI23" s="51" t="n">
        <f aca="false">W23/U23</f>
        <v>0.106616943054106</v>
      </c>
      <c r="AJ23" s="51" t="n">
        <f aca="false">EXP((((AI23-AI43)/AI44+2)/4-1.9)^3)</f>
        <v>0.0361751034678844</v>
      </c>
      <c r="AK23" s="51" t="n">
        <f aca="false">Z23/U23</f>
        <v>0.574073006711331</v>
      </c>
      <c r="AL23" s="51" t="n">
        <f aca="false">EXP((((AK23-AK43)/AK44+2)/4-1.9)^3)</f>
        <v>0.0924583247277304</v>
      </c>
      <c r="AM23" s="51" t="n">
        <f aca="false">0.01*AD23+0.15*AF23+0.24*AH23+0.25*AJ23+0.35*AL23</f>
        <v>0.0621820554869571</v>
      </c>
      <c r="AO23" s="44" t="n">
        <f aca="false">0.01*AD23/$AM$43</f>
        <v>0.000250477889692465</v>
      </c>
      <c r="AP23" s="43" t="n">
        <f aca="false">AO23*$J$43</f>
        <v>2930.5582463204</v>
      </c>
      <c r="AQ23" s="44" t="n">
        <f aca="false">0.15*AF23/$AM$43</f>
        <v>0.00433075712699158</v>
      </c>
      <c r="AR23" s="43" t="n">
        <f aca="false">AQ23*$J$43</f>
        <v>50669.2867258607</v>
      </c>
      <c r="AS23" s="44" t="n">
        <f aca="false">0.24*AH23/$AM$43</f>
        <v>0.00219759953765095</v>
      </c>
      <c r="AT23" s="43" t="n">
        <f aca="false">AS23*$J$43</f>
        <v>25711.6245073772</v>
      </c>
      <c r="AU23" s="44" t="n">
        <f aca="false">0.25*AJ23/$AM$43</f>
        <v>0.00295055615678371</v>
      </c>
      <c r="AV23" s="43" t="n">
        <f aca="false">AU23*$J$43</f>
        <v>34521.1175609567</v>
      </c>
      <c r="AW23" s="44" t="n">
        <f aca="false">0.35*AL23/$AM$43</f>
        <v>0.010557671834136</v>
      </c>
      <c r="AX23" s="43" t="n">
        <f aca="false">AW23*$J$43</f>
        <v>123523.366846709</v>
      </c>
    </row>
    <row r="24" customFormat="false" ht="13.8" hidden="false" customHeight="false" outlineLevel="0" collapsed="false">
      <c r="A24" s="13" t="s">
        <v>30</v>
      </c>
      <c r="B24" s="41"/>
      <c r="C24" s="41"/>
      <c r="D24" s="41"/>
      <c r="E24" s="41"/>
      <c r="F24" s="41"/>
      <c r="G24" s="41"/>
      <c r="H24" s="41"/>
      <c r="I24" s="15" t="n">
        <f aca="false">AO24+AQ24+AS24+AU24+AW24</f>
        <v>0.0187009610205234</v>
      </c>
      <c r="J24" s="43" t="n">
        <f aca="false">ROUND(AP24+AR24+AT24+AV24+AX24,0)</f>
        <v>218799</v>
      </c>
      <c r="K24" s="15" t="n">
        <f aca="false">I24-DatosMinisterio!J24</f>
        <v>-1.14491749414469E-016</v>
      </c>
      <c r="L24" s="43" t="n">
        <f aca="false">J24-DatosMinisterio!K24</f>
        <v>0</v>
      </c>
      <c r="M24" s="44" t="n">
        <f aca="false">P60/P$77</f>
        <v>0.0188684135152076</v>
      </c>
      <c r="N24" s="43" t="n">
        <f aca="false">ROUND((N$43-N$42-N$41)*M24,0)</f>
        <v>4095287</v>
      </c>
      <c r="O24" s="43" t="n">
        <f aca="false">N24-DatosMinisterio!L24</f>
        <v>310</v>
      </c>
      <c r="P24" s="14" t="n">
        <f aca="false">N24+J24</f>
        <v>4314086</v>
      </c>
      <c r="Q24" s="43" t="n">
        <f aca="false">P24-DatosMinisterio!M24</f>
        <v>310</v>
      </c>
      <c r="S24" s="14" t="n">
        <f aca="false">B24+DatosMinisterio!B24</f>
        <v>14737</v>
      </c>
      <c r="T24" s="14" t="n">
        <f aca="false">C24+DatosMinisterio!C24</f>
        <v>60</v>
      </c>
      <c r="U24" s="14" t="n">
        <f aca="false">D24+DatosMinisterio!D24</f>
        <v>873.127188768983</v>
      </c>
      <c r="V24" s="14" t="n">
        <f aca="false">E24+DatosMinisterio!E24</f>
        <v>557.723307022633</v>
      </c>
      <c r="W24" s="14" t="n">
        <f aca="false">F24+DatosMinisterio!F24</f>
        <v>120</v>
      </c>
      <c r="X24" s="14" t="n">
        <f aca="false">G24+DatosMinisterio!G24</f>
        <v>409</v>
      </c>
      <c r="Y24" s="14" t="n">
        <f aca="false">H24+DatosMinisterio!H24</f>
        <v>42</v>
      </c>
      <c r="Z24" s="14" t="n">
        <f aca="false">X24+0.33*Y24</f>
        <v>422.86</v>
      </c>
      <c r="AC24" s="50" t="n">
        <f aca="false">IF(T24&gt;0,S24/T24,0)</f>
        <v>245.616666666667</v>
      </c>
      <c r="AD24" s="51" t="n">
        <f aca="false">EXP((((AC24-AC43)/AC44+2)/4-1.9)^3)</f>
        <v>0.145415634724799</v>
      </c>
      <c r="AE24" s="52" t="n">
        <f aca="false">S24/U24</f>
        <v>16.8784115184611</v>
      </c>
      <c r="AF24" s="51" t="n">
        <f aca="false">EXP((((AE24-AE43)/AE44+2)/4-1.9)^3)</f>
        <v>0.0750947696745891</v>
      </c>
      <c r="AG24" s="51" t="n">
        <f aca="false">V24/U24</f>
        <v>0.638765250007807</v>
      </c>
      <c r="AH24" s="51" t="n">
        <f aca="false">EXP((((AG24-AG43)/AG44+2)/4-1.9)^3)</f>
        <v>0.0404073658278324</v>
      </c>
      <c r="AI24" s="51" t="n">
        <f aca="false">W24/U24</f>
        <v>0.13743702125367</v>
      </c>
      <c r="AJ24" s="51" t="n">
        <f aca="false">EXP((((AI24-AI43)/AI44+2)/4-1.9)^3)</f>
        <v>0.0561225767960591</v>
      </c>
      <c r="AK24" s="51" t="n">
        <f aca="false">Z24/U24</f>
        <v>0.484305156727725</v>
      </c>
      <c r="AL24" s="51" t="n">
        <f aca="false">EXP((((AK24-AK43)/AK44+2)/4-1.9)^3)</f>
        <v>0.0596391366520963</v>
      </c>
      <c r="AM24" s="51" t="n">
        <f aca="false">0.01*AD24+0.15*AF24+0.24*AH24+0.25*AJ24+0.35*AL24</f>
        <v>0.0573204816243646</v>
      </c>
      <c r="AO24" s="44" t="n">
        <f aca="false">0.01*AD24/$AM$43</f>
        <v>0.000474422412320978</v>
      </c>
      <c r="AP24" s="43" t="n">
        <f aca="false">AO24*$J$43</f>
        <v>5550.67960039702</v>
      </c>
      <c r="AQ24" s="44" t="n">
        <f aca="false">0.15*AF24/$AM$43</f>
        <v>0.00367498053243697</v>
      </c>
      <c r="AR24" s="43" t="n">
        <f aca="false">AQ24*$J$43</f>
        <v>42996.7871320822</v>
      </c>
      <c r="AS24" s="44" t="n">
        <f aca="false">0.24*AH24/$AM$43</f>
        <v>0.00316392278030179</v>
      </c>
      <c r="AT24" s="43" t="n">
        <f aca="false">AS24*$J$43</f>
        <v>37017.4788917239</v>
      </c>
      <c r="AU24" s="44" t="n">
        <f aca="false">0.25*AJ24/$AM$43</f>
        <v>0.00457753533855651</v>
      </c>
      <c r="AV24" s="43" t="n">
        <f aca="false">AU24*$J$43</f>
        <v>53556.5592264465</v>
      </c>
      <c r="AW24" s="44" t="n">
        <f aca="false">0.35*AL24/$AM$43</f>
        <v>0.00681009995690714</v>
      </c>
      <c r="AX24" s="43" t="n">
        <f aca="false">AW24*$J$43</f>
        <v>79677.2705626193</v>
      </c>
    </row>
    <row r="25" customFormat="false" ht="13.8" hidden="false" customHeight="false" outlineLevel="0" collapsed="false">
      <c r="A25" s="13" t="s">
        <v>31</v>
      </c>
      <c r="B25" s="41"/>
      <c r="C25" s="41"/>
      <c r="D25" s="41"/>
      <c r="E25" s="41"/>
      <c r="F25" s="41"/>
      <c r="G25" s="41"/>
      <c r="H25" s="41"/>
      <c r="I25" s="15" t="n">
        <f aca="false">AO25+AQ25+AS25+AU25+AW25</f>
        <v>0.0173311294064696</v>
      </c>
      <c r="J25" s="43" t="n">
        <f aca="false">ROUND(AP25+AR25+AT25+AV25+AX25,0)</f>
        <v>202772</v>
      </c>
      <c r="K25" s="15" t="n">
        <f aca="false">I25-DatosMinisterio!J25</f>
        <v>0</v>
      </c>
      <c r="L25" s="43" t="n">
        <f aca="false">J25-DatosMinisterio!K25</f>
        <v>0</v>
      </c>
      <c r="M25" s="44" t="n">
        <f aca="false">P61/P$77</f>
        <v>0.0183066974542742</v>
      </c>
      <c r="N25" s="43" t="n">
        <f aca="false">ROUND((N$43-N$42-N$41)*M25,0)</f>
        <v>3973369</v>
      </c>
      <c r="O25" s="43" t="n">
        <f aca="false">N25-DatosMinisterio!L25</f>
        <v>-171</v>
      </c>
      <c r="P25" s="14" t="n">
        <f aca="false">N25+J25</f>
        <v>4176141</v>
      </c>
      <c r="Q25" s="43" t="n">
        <f aca="false">P25-DatosMinisterio!M25</f>
        <v>-171</v>
      </c>
      <c r="S25" s="14" t="n">
        <f aca="false">B25+DatosMinisterio!B25</f>
        <v>6369</v>
      </c>
      <c r="T25" s="14" t="n">
        <f aca="false">C25+DatosMinisterio!C25</f>
        <v>56</v>
      </c>
      <c r="U25" s="14" t="n">
        <f aca="false">D25+DatosMinisterio!D25</f>
        <v>399.74839743611</v>
      </c>
      <c r="V25" s="14" t="n">
        <f aca="false">E25+DatosMinisterio!E25</f>
        <v>256.785057515162</v>
      </c>
      <c r="W25" s="14" t="n">
        <f aca="false">F25+DatosMinisterio!F25</f>
        <v>39</v>
      </c>
      <c r="X25" s="14" t="n">
        <f aca="false">G25+DatosMinisterio!G25</f>
        <v>207</v>
      </c>
      <c r="Y25" s="14" t="n">
        <f aca="false">H25+DatosMinisterio!H25</f>
        <v>11</v>
      </c>
      <c r="Z25" s="14" t="n">
        <f aca="false">X25+0.33*Y25</f>
        <v>210.63</v>
      </c>
      <c r="AC25" s="50" t="n">
        <f aca="false">IF(T25&gt;0,S25/T25,0)</f>
        <v>113.732142857143</v>
      </c>
      <c r="AD25" s="51" t="n">
        <f aca="false">EXP((((AC25-AC43)/AC44+2)/4-1.9)^3)</f>
        <v>0.0159086073199684</v>
      </c>
      <c r="AE25" s="52" t="n">
        <f aca="false">S25/U25</f>
        <v>15.9325216582461</v>
      </c>
      <c r="AF25" s="51" t="n">
        <f aca="false">EXP((((AE25-AE43)/AE44+2)/4-1.9)^3)</f>
        <v>0.0601203092117074</v>
      </c>
      <c r="AG25" s="51" t="n">
        <f aca="false">V25/U25</f>
        <v>0.642366696557434</v>
      </c>
      <c r="AH25" s="51" t="n">
        <f aca="false">EXP((((AG25-AG43)/AG44+2)/4-1.9)^3)</f>
        <v>0.0424930469765028</v>
      </c>
      <c r="AI25" s="51" t="n">
        <f aca="false">W25/U25</f>
        <v>0.0975613667250116</v>
      </c>
      <c r="AJ25" s="51" t="n">
        <f aca="false">EXP((((AI25-AI43)/AI44+2)/4-1.9)^3)</f>
        <v>0.0315426763552328</v>
      </c>
      <c r="AK25" s="51" t="n">
        <f aca="false">Z25/U25</f>
        <v>0.526906427520236</v>
      </c>
      <c r="AL25" s="51" t="n">
        <f aca="false">EXP((((AK25-AK43)/AK44+2)/4-1.9)^3)</f>
        <v>0.0738876164759996</v>
      </c>
      <c r="AM25" s="51" t="n">
        <f aca="false">0.01*AD25+0.15*AF25+0.24*AH25+0.25*AJ25+0.35*AL25</f>
        <v>0.0531217985847245</v>
      </c>
      <c r="AO25" s="44" t="n">
        <f aca="false">0.01*AD25/$AM$43</f>
        <v>5.19022584860984E-005</v>
      </c>
      <c r="AP25" s="43" t="n">
        <f aca="false">AO25*$J$43</f>
        <v>607.249573189231</v>
      </c>
      <c r="AQ25" s="44" t="n">
        <f aca="false">0.15*AF25/$AM$43</f>
        <v>0.00294216184315535</v>
      </c>
      <c r="AR25" s="43" t="n">
        <f aca="false">AQ25*$J$43</f>
        <v>34422.9051995543</v>
      </c>
      <c r="AS25" s="44" t="n">
        <f aca="false">0.24*AH25/$AM$43</f>
        <v>0.00332723295812534</v>
      </c>
      <c r="AT25" s="43" t="n">
        <f aca="false">AS25*$J$43</f>
        <v>38928.186415316</v>
      </c>
      <c r="AU25" s="44" t="n">
        <f aca="false">0.25*AJ25/$AM$43</f>
        <v>0.00257272071119278</v>
      </c>
      <c r="AV25" s="43" t="n">
        <f aca="false">AU25*$J$43</f>
        <v>30100.4927218217</v>
      </c>
      <c r="AW25" s="44" t="n">
        <f aca="false">0.35*AL25/$AM$43</f>
        <v>0.00843711163551006</v>
      </c>
      <c r="AX25" s="43" t="n">
        <f aca="false">AW25*$J$43</f>
        <v>98713.0924367318</v>
      </c>
    </row>
    <row r="26" customFormat="false" ht="13.8" hidden="false" customHeight="false" outlineLevel="0" collapsed="false">
      <c r="A26" s="13" t="s">
        <v>32</v>
      </c>
      <c r="B26" s="41"/>
      <c r="C26" s="41"/>
      <c r="D26" s="41"/>
      <c r="E26" s="41"/>
      <c r="F26" s="41"/>
      <c r="G26" s="41"/>
      <c r="H26" s="41"/>
      <c r="I26" s="15" t="n">
        <f aca="false">AO26+AQ26+AS26+AU26+AW26</f>
        <v>0.0148614762290975</v>
      </c>
      <c r="J26" s="43" t="n">
        <f aca="false">ROUND(AP26+AR26+AT26+AV26+AX26,0)</f>
        <v>173877</v>
      </c>
      <c r="K26" s="15" t="n">
        <f aca="false">I26-DatosMinisterio!J26</f>
        <v>0</v>
      </c>
      <c r="L26" s="43" t="n">
        <f aca="false">J26-DatosMinisterio!K26</f>
        <v>0</v>
      </c>
      <c r="M26" s="44" t="n">
        <f aca="false">P62/P$77</f>
        <v>0.0200317013320649</v>
      </c>
      <c r="N26" s="43" t="n">
        <f aca="false">ROUND((N$43-N$42-N$41)*M26,0)</f>
        <v>4347772</v>
      </c>
      <c r="O26" s="43" t="n">
        <f aca="false">N26-DatosMinisterio!L26</f>
        <v>424</v>
      </c>
      <c r="P26" s="14" t="n">
        <f aca="false">N26+J26</f>
        <v>4521649</v>
      </c>
      <c r="Q26" s="43" t="n">
        <f aca="false">P26-DatosMinisterio!M26</f>
        <v>424</v>
      </c>
      <c r="S26" s="14" t="n">
        <f aca="false">B26+DatosMinisterio!B26</f>
        <v>7084</v>
      </c>
      <c r="T26" s="14" t="n">
        <f aca="false">C26+DatosMinisterio!C26</f>
        <v>41</v>
      </c>
      <c r="U26" s="14" t="n">
        <f aca="false">D26+DatosMinisterio!D26</f>
        <v>370.415040543213</v>
      </c>
      <c r="V26" s="14" t="n">
        <f aca="false">E26+DatosMinisterio!E26</f>
        <v>209.558441558442</v>
      </c>
      <c r="W26" s="14" t="n">
        <f aca="false">F26+DatosMinisterio!F26</f>
        <v>28</v>
      </c>
      <c r="X26" s="14" t="n">
        <f aca="false">G26+DatosMinisterio!G26</f>
        <v>165</v>
      </c>
      <c r="Y26" s="14" t="n">
        <f aca="false">H26+DatosMinisterio!H26</f>
        <v>14</v>
      </c>
      <c r="Z26" s="14" t="n">
        <f aca="false">X26+0.33*Y26</f>
        <v>169.62</v>
      </c>
      <c r="AC26" s="50" t="n">
        <f aca="false">IF(T26&gt;0,S26/T26,0)</f>
        <v>172.780487804878</v>
      </c>
      <c r="AD26" s="51" t="n">
        <f aca="false">EXP((((AC26-AC43)/AC44+2)/4-1.9)^3)</f>
        <v>0.049209458282852</v>
      </c>
      <c r="AE26" s="52" t="n">
        <f aca="false">S26/U26</f>
        <v>19.12449340505</v>
      </c>
      <c r="AF26" s="51" t="n">
        <f aca="false">EXP((((AE26-AE43)/AE44+2)/4-1.9)^3)</f>
        <v>0.121413330817281</v>
      </c>
      <c r="AG26" s="51" t="n">
        <f aca="false">V26/U26</f>
        <v>0.565739558661346</v>
      </c>
      <c r="AH26" s="51" t="n">
        <f aca="false">EXP((((AG26-AG43)/AG44+2)/4-1.9)^3)</f>
        <v>0.0129347836568332</v>
      </c>
      <c r="AI26" s="51" t="n">
        <f aca="false">W26/U26</f>
        <v>0.075590883023913</v>
      </c>
      <c r="AJ26" s="51" t="n">
        <f aca="false">EXP((((AI26-AI43)/AI44+2)/4-1.9)^3)</f>
        <v>0.0222718046533006</v>
      </c>
      <c r="AK26" s="51" t="n">
        <f aca="false">Z26/U26</f>
        <v>0.45791877066129</v>
      </c>
      <c r="AL26" s="51" t="n">
        <f aca="false">EXP((((AK26-AK43)/AK44+2)/4-1.9)^3)</f>
        <v>0.0519304264638008</v>
      </c>
      <c r="AM26" s="51" t="n">
        <f aca="false">0.01*AD26+0.15*AF26+0.24*AH26+0.25*AJ26+0.35*AL26</f>
        <v>0.0455520427087161</v>
      </c>
      <c r="AO26" s="44" t="n">
        <f aca="false">0.01*AD26/$AM$43</f>
        <v>0.000160547178793683</v>
      </c>
      <c r="AP26" s="43" t="n">
        <f aca="false">AO26*$J$43</f>
        <v>1878.38079965849</v>
      </c>
      <c r="AQ26" s="44" t="n">
        <f aca="false">0.15*AF26/$AM$43</f>
        <v>0.00594171377134966</v>
      </c>
      <c r="AR26" s="43" t="n">
        <f aca="false">AQ26*$J$43</f>
        <v>69517.2668185733</v>
      </c>
      <c r="AS26" s="44" t="n">
        <f aca="false">0.24*AH26/$AM$43</f>
        <v>0.00101280189469666</v>
      </c>
      <c r="AT26" s="43" t="n">
        <f aca="false">AS26*$J$43</f>
        <v>11849.6484781009</v>
      </c>
      <c r="AU26" s="44" t="n">
        <f aca="false">0.25*AJ26/$AM$43</f>
        <v>0.00181655901553454</v>
      </c>
      <c r="AV26" s="43" t="n">
        <f aca="false">AU26*$J$43</f>
        <v>21253.5006959641</v>
      </c>
      <c r="AW26" s="44" t="n">
        <f aca="false">0.35*AL26/$AM$43</f>
        <v>0.00592985436872297</v>
      </c>
      <c r="AX26" s="43" t="n">
        <f aca="false">AW26*$J$43</f>
        <v>69378.5133732821</v>
      </c>
    </row>
    <row r="27" customFormat="false" ht="13.8" hidden="false" customHeight="false" outlineLevel="0" collapsed="false">
      <c r="A27" s="13" t="s">
        <v>33</v>
      </c>
      <c r="B27" s="41"/>
      <c r="C27" s="41"/>
      <c r="D27" s="41"/>
      <c r="E27" s="41"/>
      <c r="F27" s="41"/>
      <c r="G27" s="41"/>
      <c r="H27" s="41"/>
      <c r="I27" s="15" t="n">
        <f aca="false">AO27+AQ27+AS27+AU27+AW27</f>
        <v>0.0474535778076462</v>
      </c>
      <c r="J27" s="43" t="n">
        <f aca="false">ROUND(AP27+AR27+AT27+AV27+AX27,0)</f>
        <v>555201</v>
      </c>
      <c r="K27" s="15" t="n">
        <f aca="false">I27-DatosMinisterio!J27</f>
        <v>3.95516952522712E-016</v>
      </c>
      <c r="L27" s="43" t="n">
        <f aca="false">J27-DatosMinisterio!K27</f>
        <v>0</v>
      </c>
      <c r="M27" s="44" t="n">
        <f aca="false">P63/P$77</f>
        <v>0.029015390540454</v>
      </c>
      <c r="N27" s="43" t="n">
        <f aca="false">ROUND((N$43-N$42-N$41)*M27,0)</f>
        <v>6297633</v>
      </c>
      <c r="O27" s="43" t="n">
        <f aca="false">N27-DatosMinisterio!L27</f>
        <v>-1071</v>
      </c>
      <c r="P27" s="14" t="n">
        <f aca="false">N27+J27</f>
        <v>6852834</v>
      </c>
      <c r="Q27" s="43" t="n">
        <f aca="false">P27-DatosMinisterio!M27</f>
        <v>-1071</v>
      </c>
      <c r="S27" s="14" t="n">
        <f aca="false">B27+DatosMinisterio!B27</f>
        <v>11028</v>
      </c>
      <c r="T27" s="14" t="n">
        <f aca="false">C27+DatosMinisterio!C27</f>
        <v>62</v>
      </c>
      <c r="U27" s="14" t="n">
        <f aca="false">D27+DatosMinisterio!D27</f>
        <v>498.667793161615</v>
      </c>
      <c r="V27" s="14" t="n">
        <f aca="false">E27+DatosMinisterio!E27</f>
        <v>426.726378193605</v>
      </c>
      <c r="W27" s="14" t="n">
        <f aca="false">F27+DatosMinisterio!F27</f>
        <v>66</v>
      </c>
      <c r="X27" s="14" t="n">
        <f aca="false">G27+DatosMinisterio!G27</f>
        <v>198</v>
      </c>
      <c r="Y27" s="14" t="n">
        <f aca="false">H27+DatosMinisterio!H27</f>
        <v>26</v>
      </c>
      <c r="Z27" s="14" t="n">
        <f aca="false">X27+0.33*Y27</f>
        <v>206.58</v>
      </c>
      <c r="AC27" s="50" t="n">
        <f aca="false">IF(T27&gt;0,S27/T27,0)</f>
        <v>177.870967741935</v>
      </c>
      <c r="AD27" s="51" t="n">
        <f aca="false">EXP((((AC27-AC43)/AC44+2)/4-1.9)^3)</f>
        <v>0.0536491020108029</v>
      </c>
      <c r="AE27" s="52" t="n">
        <f aca="false">S27/U27</f>
        <v>22.1149233041122</v>
      </c>
      <c r="AF27" s="51" t="n">
        <f aca="false">EXP((((AE27-AE43)/AE44+2)/4-1.9)^3)</f>
        <v>0.208755935181747</v>
      </c>
      <c r="AG27" s="51" t="n">
        <f aca="false">V27/U27</f>
        <v>0.855732782516608</v>
      </c>
      <c r="AH27" s="51" t="n">
        <f aca="false">EXP((((AG27-AG43)/AG44+2)/4-1.9)^3)</f>
        <v>0.359161313261544</v>
      </c>
      <c r="AI27" s="51" t="n">
        <f aca="false">W27/U27</f>
        <v>0.132352642190008</v>
      </c>
      <c r="AJ27" s="51" t="n">
        <f aca="false">EXP((((AI27-AI43)/AI44+2)/4-1.9)^3)</f>
        <v>0.0523490890609412</v>
      </c>
      <c r="AK27" s="51" t="n">
        <f aca="false">Z27/U27</f>
        <v>0.414263770054724</v>
      </c>
      <c r="AL27" s="51" t="n">
        <f aca="false">EXP((((AK27-AK43)/AK44+2)/4-1.9)^3)</f>
        <v>0.0408986109079041</v>
      </c>
      <c r="AM27" s="51" t="n">
        <f aca="false">0.01*AD27+0.15*AF27+0.24*AH27+0.25*AJ27+0.35*AL27</f>
        <v>0.145450382563142</v>
      </c>
      <c r="AO27" s="44" t="n">
        <f aca="false">0.01*AD27/$AM$43</f>
        <v>0.000175031635649002</v>
      </c>
      <c r="AP27" s="43" t="n">
        <f aca="false">AO27*$J$43</f>
        <v>2047.84703291741</v>
      </c>
      <c r="AQ27" s="44" t="n">
        <f aca="false">0.15*AF27/$AM$43</f>
        <v>0.0102160776462597</v>
      </c>
      <c r="AR27" s="43" t="n">
        <f aca="false">AQ27*$J$43</f>
        <v>119526.75993899</v>
      </c>
      <c r="AS27" s="44" t="n">
        <f aca="false">0.24*AH27/$AM$43</f>
        <v>0.0281225622494943</v>
      </c>
      <c r="AT27" s="43" t="n">
        <f aca="false">AS27*$J$43</f>
        <v>329030.266140867</v>
      </c>
      <c r="AU27" s="44" t="n">
        <f aca="false">0.25*AJ27/$AM$43</f>
        <v>0.00426975771245284</v>
      </c>
      <c r="AV27" s="43" t="n">
        <f aca="false">AU27*$J$43</f>
        <v>49955.6016276802</v>
      </c>
      <c r="AW27" s="44" t="n">
        <f aca="false">0.35*AL27/$AM$43</f>
        <v>0.00467014856379028</v>
      </c>
      <c r="AX27" s="43" t="n">
        <f aca="false">AW27*$J$43</f>
        <v>54640.1217367359</v>
      </c>
    </row>
    <row r="28" customFormat="false" ht="13.8" hidden="false" customHeight="false" outlineLevel="0" collapsed="false">
      <c r="A28" s="13" t="s">
        <v>34</v>
      </c>
      <c r="B28" s="41"/>
      <c r="C28" s="41"/>
      <c r="D28" s="41"/>
      <c r="E28" s="41"/>
      <c r="F28" s="41"/>
      <c r="G28" s="41"/>
      <c r="H28" s="41"/>
      <c r="I28" s="15" t="n">
        <f aca="false">AO28+AQ28+AS28+AU28+AW28</f>
        <v>0.115224781259667</v>
      </c>
      <c r="J28" s="43" t="n">
        <f aca="false">ROUND(AP28+AR28+AT28+AV28+AX28,0)</f>
        <v>1348115</v>
      </c>
      <c r="K28" s="15" t="n">
        <f aca="false">I28-DatosMinisterio!J28</f>
        <v>0</v>
      </c>
      <c r="L28" s="43" t="n">
        <f aca="false">J28-DatosMinisterio!K28</f>
        <v>0</v>
      </c>
      <c r="M28" s="44" t="n">
        <f aca="false">P64/P$77</f>
        <v>0.05067838659117</v>
      </c>
      <c r="N28" s="43" t="n">
        <f aca="false">ROUND((N$43-N$42-N$41)*M28,0)</f>
        <v>10999469</v>
      </c>
      <c r="O28" s="43" t="n">
        <f aca="false">N28-DatosMinisterio!L28</f>
        <v>-602</v>
      </c>
      <c r="P28" s="14" t="n">
        <f aca="false">N28+J28</f>
        <v>12347584</v>
      </c>
      <c r="Q28" s="43" t="n">
        <f aca="false">P28-DatosMinisterio!M28</f>
        <v>-602</v>
      </c>
      <c r="S28" s="14" t="n">
        <f aca="false">B28+DatosMinisterio!B28</f>
        <v>9346</v>
      </c>
      <c r="T28" s="14" t="n">
        <f aca="false">C28+DatosMinisterio!C28</f>
        <v>48</v>
      </c>
      <c r="U28" s="14" t="n">
        <f aca="false">D28+DatosMinisterio!D28</f>
        <v>423.957992007992</v>
      </c>
      <c r="V28" s="14" t="n">
        <f aca="false">E28+DatosMinisterio!E28</f>
        <v>300.007992007992</v>
      </c>
      <c r="W28" s="14" t="n">
        <f aca="false">F28+DatosMinisterio!F28</f>
        <v>160</v>
      </c>
      <c r="X28" s="14" t="n">
        <f aca="false">G28+DatosMinisterio!G28</f>
        <v>450</v>
      </c>
      <c r="Y28" s="14" t="n">
        <f aca="false">H28+DatosMinisterio!H28</f>
        <v>40</v>
      </c>
      <c r="Z28" s="14" t="n">
        <f aca="false">X28+0.33*Y28</f>
        <v>463.2</v>
      </c>
      <c r="AC28" s="50" t="n">
        <f aca="false">IF(T28&gt;0,S28/T28,0)</f>
        <v>194.708333333333</v>
      </c>
      <c r="AD28" s="51" t="n">
        <f aca="false">EXP((((AC28-AC43)/AC44+2)/4-1.9)^3)</f>
        <v>0.0705542539916422</v>
      </c>
      <c r="AE28" s="52" t="n">
        <f aca="false">S28/U28</f>
        <v>22.0446369125737</v>
      </c>
      <c r="AF28" s="51" t="n">
        <f aca="false">EXP((((AE28-AE43)/AE44+2)/4-1.9)^3)</f>
        <v>0.206363277003024</v>
      </c>
      <c r="AG28" s="51" t="n">
        <f aca="false">V28/U28</f>
        <v>0.707636128256633</v>
      </c>
      <c r="AH28" s="51" t="n">
        <f aca="false">EXP((((AG28-AG43)/AG44+2)/4-1.9)^3)</f>
        <v>0.0967895386023498</v>
      </c>
      <c r="AI28" s="51" t="n">
        <f aca="false">W28/U28</f>
        <v>0.377395881233874</v>
      </c>
      <c r="AJ28" s="51" t="n">
        <f aca="false">EXP((((AI28-AI43)/AI44+2)/4-1.9)^3)</f>
        <v>0.498608597231518</v>
      </c>
      <c r="AK28" s="51" t="n">
        <f aca="false">Z28/U28</f>
        <v>1.09256107617207</v>
      </c>
      <c r="AL28" s="51" t="n">
        <f aca="false">EXP((((AK28-AK43)/AK44+2)/4-1.9)^3)</f>
        <v>0.496099506219534</v>
      </c>
      <c r="AM28" s="51" t="n">
        <f aca="false">0.01*AD28+0.15*AF28+0.24*AH28+0.25*AJ28+0.35*AL28</f>
        <v>0.35317649983965</v>
      </c>
      <c r="AO28" s="44" t="n">
        <f aca="false">0.01*AD28/$AM$43</f>
        <v>0.000230185147845822</v>
      </c>
      <c r="AP28" s="43" t="n">
        <f aca="false">AO28*$J$43</f>
        <v>2693.1358453566</v>
      </c>
      <c r="AQ28" s="44" t="n">
        <f aca="false">0.15*AF28/$AM$43</f>
        <v>0.0100989859730888</v>
      </c>
      <c r="AR28" s="43" t="n">
        <f aca="false">AQ28*$J$43</f>
        <v>118156.802818991</v>
      </c>
      <c r="AS28" s="44" t="n">
        <f aca="false">0.24*AH28/$AM$43</f>
        <v>0.00757868323769676</v>
      </c>
      <c r="AT28" s="43" t="n">
        <f aca="false">AS28*$J$43</f>
        <v>88669.5934948647</v>
      </c>
      <c r="AU28" s="44" t="n">
        <f aca="false">0.25*AJ28/$AM$43</f>
        <v>0.0406680983702735</v>
      </c>
      <c r="AV28" s="43" t="n">
        <f aca="false">AU28*$J$43</f>
        <v>475811.382743215</v>
      </c>
      <c r="AW28" s="44" t="n">
        <f aca="false">0.35*AL28/$AM$43</f>
        <v>0.0566488285307622</v>
      </c>
      <c r="AX28" s="43" t="n">
        <f aca="false">AW28*$J$43</f>
        <v>662783.816164552</v>
      </c>
    </row>
    <row r="29" customFormat="false" ht="13.8" hidden="false" customHeight="false" outlineLevel="0" collapsed="false">
      <c r="A29" s="13" t="s">
        <v>35</v>
      </c>
      <c r="B29" s="41"/>
      <c r="C29" s="41"/>
      <c r="D29" s="41"/>
      <c r="E29" s="41"/>
      <c r="F29" s="41"/>
      <c r="G29" s="41"/>
      <c r="H29" s="41"/>
      <c r="I29" s="15" t="n">
        <f aca="false">AO29+AQ29+AS29+AU29+AW29</f>
        <v>0.0083698992537501</v>
      </c>
      <c r="J29" s="43" t="n">
        <f aca="false">ROUND(AP29+AR29+AT29+AV29+AX29,0)</f>
        <v>97927</v>
      </c>
      <c r="K29" s="15" t="n">
        <f aca="false">I29-DatosMinisterio!J29</f>
        <v>0</v>
      </c>
      <c r="L29" s="43" t="n">
        <f aca="false">J29-DatosMinisterio!K29</f>
        <v>0</v>
      </c>
      <c r="M29" s="44" t="n">
        <f aca="false">P65/P$77</f>
        <v>0.00952874895690349</v>
      </c>
      <c r="N29" s="43" t="n">
        <f aca="false">ROUND((N$43-N$42-N$41)*M29,0)</f>
        <v>2068163</v>
      </c>
      <c r="O29" s="43" t="n">
        <f aca="false">N29-DatosMinisterio!L29</f>
        <v>-207</v>
      </c>
      <c r="P29" s="14" t="n">
        <f aca="false">N29+J29</f>
        <v>2166090</v>
      </c>
      <c r="Q29" s="43" t="n">
        <f aca="false">P29-DatosMinisterio!M29</f>
        <v>-207</v>
      </c>
      <c r="S29" s="14" t="n">
        <f aca="false">B29+DatosMinisterio!B29</f>
        <v>2962</v>
      </c>
      <c r="T29" s="14" t="n">
        <f aca="false">C29+DatosMinisterio!C29</f>
        <v>27</v>
      </c>
      <c r="U29" s="14" t="n">
        <f aca="false">D29+DatosMinisterio!D29</f>
        <v>268.07780907203</v>
      </c>
      <c r="V29" s="14" t="n">
        <f aca="false">E29+DatosMinisterio!E29</f>
        <v>129.128011363636</v>
      </c>
      <c r="W29" s="14" t="n">
        <f aca="false">F29+DatosMinisterio!F29</f>
        <v>27</v>
      </c>
      <c r="X29" s="14" t="n">
        <f aca="false">G29+DatosMinisterio!G29</f>
        <v>106</v>
      </c>
      <c r="Y29" s="14" t="n">
        <f aca="false">H29+DatosMinisterio!H29</f>
        <v>15</v>
      </c>
      <c r="Z29" s="14" t="n">
        <f aca="false">X29+0.33*Y29</f>
        <v>110.95</v>
      </c>
      <c r="AC29" s="50" t="n">
        <f aca="false">IF(T29&gt;0,S29/T29,0)</f>
        <v>109.703703703704</v>
      </c>
      <c r="AD29" s="51" t="n">
        <f aca="false">EXP((((AC29-AC43)/AC44+2)/4-1.9)^3)</f>
        <v>0.0145986349840463</v>
      </c>
      <c r="AE29" s="52" t="n">
        <f aca="false">S29/U29</f>
        <v>11.0490309147675</v>
      </c>
      <c r="AF29" s="51" t="n">
        <f aca="false">EXP((((AE29-AE43)/AE44+2)/4-1.9)^3)</f>
        <v>0.015543857350701</v>
      </c>
      <c r="AG29" s="51" t="n">
        <f aca="false">V29/U29</f>
        <v>0.481681090317105</v>
      </c>
      <c r="AH29" s="51" t="n">
        <f aca="false">EXP((((AG29-AG43)/AG44+2)/4-1.9)^3)</f>
        <v>0.00257983221638491</v>
      </c>
      <c r="AI29" s="51" t="n">
        <f aca="false">W29/U29</f>
        <v>0.100717027244673</v>
      </c>
      <c r="AJ29" s="51" t="n">
        <f aca="false">EXP((((AI29-AI43)/AI44+2)/4-1.9)^3)</f>
        <v>0.0330993260289543</v>
      </c>
      <c r="AK29" s="51" t="n">
        <f aca="false">Z29/U29</f>
        <v>0.413872376770241</v>
      </c>
      <c r="AL29" s="51" t="n">
        <f aca="false">EXP((((AK29-AK43)/AK44+2)/4-1.9)^3)</f>
        <v>0.0408088465915301</v>
      </c>
      <c r="AM29" s="51" t="n">
        <f aca="false">0.01*AD29+0.15*AF29+0.24*AH29+0.25*AJ29+0.35*AL29</f>
        <v>0.0256546524986521</v>
      </c>
      <c r="AO29" s="44" t="n">
        <f aca="false">0.01*AD29/$AM$43</f>
        <v>4.76284385708048E-005</v>
      </c>
      <c r="AP29" s="43" t="n">
        <f aca="false">AO29*$J$43</f>
        <v>557.246444324525</v>
      </c>
      <c r="AQ29" s="44" t="n">
        <f aca="false">0.15*AF29/$AM$43</f>
        <v>0.000760683778781641</v>
      </c>
      <c r="AR29" s="43" t="n">
        <f aca="false">AQ29*$J$43</f>
        <v>8899.8998014864</v>
      </c>
      <c r="AS29" s="44" t="n">
        <f aca="false">0.24*AH29/$AM$43</f>
        <v>0.000202002524825671</v>
      </c>
      <c r="AT29" s="43" t="n">
        <f aca="false">AS29*$J$43</f>
        <v>2363.40287612707</v>
      </c>
      <c r="AU29" s="44" t="n">
        <f aca="false">0.25*AJ29/$AM$43</f>
        <v>0.0026996859950055</v>
      </c>
      <c r="AV29" s="43" t="n">
        <f aca="false">AU29*$J$43</f>
        <v>31585.969783013</v>
      </c>
      <c r="AW29" s="44" t="n">
        <f aca="false">0.35*AL29/$AM$43</f>
        <v>0.00465989851656649</v>
      </c>
      <c r="AX29" s="43" t="n">
        <f aca="false">AW29*$J$43</f>
        <v>54520.1975372237</v>
      </c>
    </row>
    <row r="30" customFormat="false" ht="13.8" hidden="false" customHeight="false" outlineLevel="0" collapsed="false">
      <c r="A30" s="13" t="s">
        <v>36</v>
      </c>
      <c r="B30" s="41"/>
      <c r="C30" s="41"/>
      <c r="D30" s="41"/>
      <c r="E30" s="41"/>
      <c r="F30" s="41"/>
      <c r="G30" s="41"/>
      <c r="H30" s="41"/>
      <c r="I30" s="15" t="n">
        <f aca="false">AO30+AQ30+AS30+AU30+AW30</f>
        <v>0.0852199426688166</v>
      </c>
      <c r="J30" s="43" t="n">
        <f aca="false">ROUND(AP30+AR30+AT30+AV30+AX30,0)</f>
        <v>997062</v>
      </c>
      <c r="K30" s="15" t="n">
        <f aca="false">I30-DatosMinisterio!J30</f>
        <v>4.71844785465692E-016</v>
      </c>
      <c r="L30" s="43" t="n">
        <f aca="false">J30-DatosMinisterio!K30</f>
        <v>0</v>
      </c>
      <c r="M30" s="44" t="n">
        <f aca="false">P66/P$77</f>
        <v>0.0697527698473053</v>
      </c>
      <c r="N30" s="43" t="n">
        <f aca="false">ROUND((N$43-N$42-N$41)*M30,0)</f>
        <v>15139460</v>
      </c>
      <c r="O30" s="43" t="n">
        <f aca="false">N30-DatosMinisterio!L30</f>
        <v>-750</v>
      </c>
      <c r="P30" s="14" t="n">
        <f aca="false">N30+J30</f>
        <v>16136522</v>
      </c>
      <c r="Q30" s="43" t="n">
        <f aca="false">P30-DatosMinisterio!M30</f>
        <v>-750</v>
      </c>
      <c r="S30" s="14" t="n">
        <f aca="false">B30+DatosMinisterio!B30</f>
        <v>9342</v>
      </c>
      <c r="T30" s="14" t="n">
        <f aca="false">C30+DatosMinisterio!C30</f>
        <v>41</v>
      </c>
      <c r="U30" s="14" t="n">
        <f aca="false">D30+DatosMinisterio!D30</f>
        <v>464.999993629302</v>
      </c>
      <c r="V30" s="14" t="n">
        <f aca="false">E30+DatosMinisterio!E30</f>
        <v>427.796129992939</v>
      </c>
      <c r="W30" s="14" t="n">
        <f aca="false">F30+DatosMinisterio!F30</f>
        <v>124</v>
      </c>
      <c r="X30" s="14" t="n">
        <f aca="false">G30+DatosMinisterio!G30</f>
        <v>312</v>
      </c>
      <c r="Y30" s="14" t="n">
        <f aca="false">H30+DatosMinisterio!H30</f>
        <v>43</v>
      </c>
      <c r="Z30" s="14" t="n">
        <f aca="false">X30+0.33*Y30</f>
        <v>326.19</v>
      </c>
      <c r="AC30" s="50" t="n">
        <f aca="false">IF(T30&gt;0,S30/T30,0)</f>
        <v>227.853658536585</v>
      </c>
      <c r="AD30" s="51" t="n">
        <f aca="false">EXP((((AC30-AC43)/AC44+2)/4-1.9)^3)</f>
        <v>0.114958241892138</v>
      </c>
      <c r="AE30" s="52" t="n">
        <f aca="false">S30/U30</f>
        <v>20.0903228558911</v>
      </c>
      <c r="AF30" s="51" t="n">
        <f aca="false">EXP((((AE30-AE43)/AE44+2)/4-1.9)^3)</f>
        <v>0.146353730566937</v>
      </c>
      <c r="AG30" s="51" t="n">
        <f aca="false">V30/U30</f>
        <v>0.919991690008448</v>
      </c>
      <c r="AH30" s="51" t="n">
        <f aca="false">EXP((((AG30-AG43)/AG44+2)/4-1.9)^3)</f>
        <v>0.518078907577576</v>
      </c>
      <c r="AI30" s="51" t="n">
        <f aca="false">W30/U30</f>
        <v>0.266666670320114</v>
      </c>
      <c r="AJ30" s="51" t="n">
        <f aca="false">EXP((((AI30-AI43)/AI44+2)/4-1.9)^3)</f>
        <v>0.232815784617329</v>
      </c>
      <c r="AK30" s="51" t="n">
        <f aca="false">Z30/U30</f>
        <v>0.70148388057837</v>
      </c>
      <c r="AL30" s="51" t="n">
        <f aca="false">EXP((((AK30-AK43)/AK44+2)/4-1.9)^3)</f>
        <v>0.158751076451204</v>
      </c>
      <c r="AM30" s="51" t="n">
        <f aca="false">0.01*AD30+0.15*AF30+0.24*AH30+0.25*AJ30+0.35*AL30</f>
        <v>0.261208402734834</v>
      </c>
      <c r="AO30" s="44" t="n">
        <f aca="false">0.01*AD30/$AM$43</f>
        <v>0.000375054350502695</v>
      </c>
      <c r="AP30" s="43" t="n">
        <f aca="false">AO30*$J$43</f>
        <v>4388.08639370727</v>
      </c>
      <c r="AQ30" s="44" t="n">
        <f aca="false">0.15*AF30/$AM$43</f>
        <v>0.00716224462787078</v>
      </c>
      <c r="AR30" s="43" t="n">
        <f aca="false">AQ30*$J$43</f>
        <v>83797.3167297972</v>
      </c>
      <c r="AS30" s="44" t="n">
        <f aca="false">0.24*AH30/$AM$43</f>
        <v>0.0405659122810107</v>
      </c>
      <c r="AT30" s="43" t="n">
        <f aca="false">AS30*$J$43</f>
        <v>474615.818987405</v>
      </c>
      <c r="AU30" s="44" t="n">
        <f aca="false">0.25*AJ30/$AM$43</f>
        <v>0.0189891936952976</v>
      </c>
      <c r="AV30" s="43" t="n">
        <f aca="false">AU30*$J$43</f>
        <v>222171.059661415</v>
      </c>
      <c r="AW30" s="44" t="n">
        <f aca="false">0.35*AL30/$AM$43</f>
        <v>0.0181275377141347</v>
      </c>
      <c r="AX30" s="43" t="n">
        <f aca="false">AW30*$J$43</f>
        <v>212089.798420398</v>
      </c>
    </row>
    <row r="31" customFormat="false" ht="13.8" hidden="false" customHeight="false" outlineLevel="0" collapsed="false">
      <c r="A31" s="13" t="s">
        <v>37</v>
      </c>
      <c r="B31" s="41"/>
      <c r="C31" s="41"/>
      <c r="D31" s="41"/>
      <c r="E31" s="41"/>
      <c r="F31" s="41"/>
      <c r="G31" s="41"/>
      <c r="H31" s="41"/>
      <c r="I31" s="15" t="n">
        <f aca="false">AO31+AQ31+AS31+AU31+AW31</f>
        <v>0.00946637444002655</v>
      </c>
      <c r="J31" s="43" t="n">
        <f aca="false">ROUND(AP31+AR31+AT31+AV31+AX31,0)</f>
        <v>110755</v>
      </c>
      <c r="K31" s="15" t="n">
        <f aca="false">I31-DatosMinisterio!J31</f>
        <v>-3.46944695195361E-017</v>
      </c>
      <c r="L31" s="43" t="n">
        <f aca="false">J31-DatosMinisterio!K31</f>
        <v>0</v>
      </c>
      <c r="M31" s="44" t="n">
        <f aca="false">P67/P$77</f>
        <v>0.00767037332863178</v>
      </c>
      <c r="N31" s="43" t="n">
        <f aca="false">ROUND((N$43-N$42-N$41)*M31,0)</f>
        <v>1664813</v>
      </c>
      <c r="O31" s="43" t="n">
        <f aca="false">N31-DatosMinisterio!L31</f>
        <v>-30</v>
      </c>
      <c r="P31" s="14" t="n">
        <f aca="false">N31+J31</f>
        <v>1775568</v>
      </c>
      <c r="Q31" s="43" t="n">
        <f aca="false">P31-DatosMinisterio!M31</f>
        <v>-30</v>
      </c>
      <c r="S31" s="14" t="n">
        <f aca="false">B31+DatosMinisterio!B31</f>
        <v>6359</v>
      </c>
      <c r="T31" s="14" t="n">
        <f aca="false">C31+DatosMinisterio!C31</f>
        <v>71</v>
      </c>
      <c r="U31" s="14" t="n">
        <f aca="false">D31+DatosMinisterio!D31</f>
        <v>317.727272727273</v>
      </c>
      <c r="V31" s="14" t="n">
        <f aca="false">E31+DatosMinisterio!E31</f>
        <v>138.045454545455</v>
      </c>
      <c r="W31" s="14" t="n">
        <f aca="false">F31+DatosMinisterio!F31</f>
        <v>5</v>
      </c>
      <c r="X31" s="14" t="n">
        <f aca="false">G31+DatosMinisterio!G31</f>
        <v>78</v>
      </c>
      <c r="Y31" s="14" t="n">
        <f aca="false">H31+DatosMinisterio!H31</f>
        <v>3</v>
      </c>
      <c r="Z31" s="14" t="n">
        <f aca="false">X31+0.33*Y31</f>
        <v>78.99</v>
      </c>
      <c r="AC31" s="50" t="n">
        <f aca="false">IF(T31&gt;0,S31/T31,0)</f>
        <v>89.5633802816901</v>
      </c>
      <c r="AD31" s="51" t="n">
        <f aca="false">EXP((((AC31-AC43)/AC44+2)/4-1.9)^3)</f>
        <v>0.00933189423425115</v>
      </c>
      <c r="AE31" s="52" t="n">
        <f aca="false">S31/U31</f>
        <v>20.0140200286123</v>
      </c>
      <c r="AF31" s="51" t="n">
        <f aca="false">EXP((((AE31-AE43)/AE44+2)/4-1.9)^3)</f>
        <v>0.144269823713473</v>
      </c>
      <c r="AG31" s="51" t="n">
        <f aca="false">V31/U31</f>
        <v>0.434477825464951</v>
      </c>
      <c r="AH31" s="51" t="n">
        <f aca="false">EXP((((AG31-AG43)/AG44+2)/4-1.9)^3)</f>
        <v>0.000894511167324482</v>
      </c>
      <c r="AI31" s="51" t="n">
        <f aca="false">W31/U31</f>
        <v>0.0157367668097282</v>
      </c>
      <c r="AJ31" s="51" t="n">
        <f aca="false">EXP((((AI31-AI43)/AI44+2)/4-1.9)^3)</f>
        <v>0.0076785738032509</v>
      </c>
      <c r="AK31" s="51" t="n">
        <f aca="false">Z31/U31</f>
        <v>0.248609442060086</v>
      </c>
      <c r="AL31" s="51" t="n">
        <f aca="false">EXP((((AK31-AK43)/AK44+2)/4-1.9)^3)</f>
        <v>0.0147067134134598</v>
      </c>
      <c r="AM31" s="51" t="n">
        <f aca="false">0.01*AD31+0.15*AF31+0.24*AH31+0.25*AJ31+0.35*AL31</f>
        <v>0.0290154683250449</v>
      </c>
      <c r="AO31" s="44" t="n">
        <f aca="false">0.01*AD31/$AM$43</f>
        <v>3.04455554763166E-005</v>
      </c>
      <c r="AP31" s="43" t="n">
        <f aca="false">AO31*$J$43</f>
        <v>356.208980259581</v>
      </c>
      <c r="AQ31" s="44" t="n">
        <f aca="false">0.15*AF31/$AM$43</f>
        <v>0.00706026259701723</v>
      </c>
      <c r="AR31" s="43" t="n">
        <f aca="false">AQ31*$J$43</f>
        <v>82604.1404304388</v>
      </c>
      <c r="AS31" s="44" t="n">
        <f aca="false">0.24*AH31/$AM$43</f>
        <v>7.00408007686279E-005</v>
      </c>
      <c r="AT31" s="43" t="n">
        <f aca="false">AS31*$J$43</f>
        <v>819.468123607245</v>
      </c>
      <c r="AU31" s="44" t="n">
        <f aca="false">0.25*AJ31/$AM$43</f>
        <v>0.000626288829570694</v>
      </c>
      <c r="AV31" s="43" t="n">
        <f aca="false">AU31*$J$43</f>
        <v>7327.49663585161</v>
      </c>
      <c r="AW31" s="44" t="n">
        <f aca="false">0.35*AL31/$AM$43</f>
        <v>0.00167933665719368</v>
      </c>
      <c r="AX31" s="43" t="n">
        <f aca="false">AW31*$J$43</f>
        <v>19648.0172167273</v>
      </c>
    </row>
    <row r="32" customFormat="false" ht="13.8" hidden="false" customHeight="false" outlineLevel="0" collapsed="false">
      <c r="A32" s="13" t="s">
        <v>38</v>
      </c>
      <c r="B32" s="41"/>
      <c r="C32" s="41"/>
      <c r="D32" s="41"/>
      <c r="E32" s="41"/>
      <c r="F32" s="41"/>
      <c r="G32" s="41"/>
      <c r="H32" s="41"/>
      <c r="I32" s="15" t="n">
        <f aca="false">AO32+AQ32+AS32+AU32+AW32</f>
        <v>0.063110454444994</v>
      </c>
      <c r="J32" s="43" t="n">
        <f aca="false">ROUND(AP32+AR32+AT32+AV32+AX32,0)</f>
        <v>738384</v>
      </c>
      <c r="K32" s="15" t="n">
        <f aca="false">I32-DatosMinisterio!J32</f>
        <v>0</v>
      </c>
      <c r="L32" s="43" t="n">
        <f aca="false">J32-DatosMinisterio!K32</f>
        <v>0</v>
      </c>
      <c r="M32" s="44" t="n">
        <f aca="false">P68/P$77</f>
        <v>0.0450544269370788</v>
      </c>
      <c r="N32" s="43" t="n">
        <f aca="false">ROUND((N$43-N$42-N$41)*M32,0)</f>
        <v>9778819</v>
      </c>
      <c r="O32" s="43" t="n">
        <f aca="false">N32-DatosMinisterio!L32</f>
        <v>-17</v>
      </c>
      <c r="P32" s="14" t="n">
        <f aca="false">N32+J32</f>
        <v>10517203</v>
      </c>
      <c r="Q32" s="43" t="n">
        <f aca="false">P32-DatosMinisterio!M32</f>
        <v>-17</v>
      </c>
      <c r="S32" s="14" t="n">
        <f aca="false">B32+DatosMinisterio!B32</f>
        <v>8525</v>
      </c>
      <c r="T32" s="14" t="n">
        <f aca="false">C32+DatosMinisterio!C32</f>
        <v>63</v>
      </c>
      <c r="U32" s="14" t="n">
        <f aca="false">D32+DatosMinisterio!D32</f>
        <v>358.227272727273</v>
      </c>
      <c r="V32" s="14" t="n">
        <f aca="false">E32+DatosMinisterio!E32</f>
        <v>305.340909090909</v>
      </c>
      <c r="W32" s="14" t="n">
        <f aca="false">F32+DatosMinisterio!F32</f>
        <v>36</v>
      </c>
      <c r="X32" s="14" t="n">
        <f aca="false">G32+DatosMinisterio!G32</f>
        <v>248</v>
      </c>
      <c r="Y32" s="14" t="n">
        <f aca="false">H32+DatosMinisterio!H32</f>
        <v>32</v>
      </c>
      <c r="Z32" s="14" t="n">
        <f aca="false">X32+0.33*Y32</f>
        <v>258.56</v>
      </c>
      <c r="AC32" s="50" t="n">
        <f aca="false">IF(T32&gt;0,S32/T32,0)</f>
        <v>135.31746031746</v>
      </c>
      <c r="AD32" s="51" t="n">
        <f aca="false">EXP((((AC32-AC43)/AC44+2)/4-1.9)^3)</f>
        <v>0.0247179445787105</v>
      </c>
      <c r="AE32" s="52" t="n">
        <f aca="false">S32/U32</f>
        <v>23.7977414033752</v>
      </c>
      <c r="AF32" s="51" t="n">
        <f aca="false">EXP((((AE32-AE43)/AE44+2)/4-1.9)^3)</f>
        <v>0.270609515056182</v>
      </c>
      <c r="AG32" s="51" t="n">
        <f aca="false">V32/U32</f>
        <v>0.852366450957999</v>
      </c>
      <c r="AH32" s="51" t="n">
        <f aca="false">EXP((((AG32-AG43)/AG44+2)/4-1.9)^3)</f>
        <v>0.35126054077677</v>
      </c>
      <c r="AI32" s="51" t="n">
        <f aca="false">W32/U32</f>
        <v>0.100494861058241</v>
      </c>
      <c r="AJ32" s="51" t="n">
        <f aca="false">EXP((((AI32-AI43)/AI44+2)/4-1.9)^3)</f>
        <v>0.0329877496394191</v>
      </c>
      <c r="AK32" s="51" t="n">
        <f aca="false">Z32/U32</f>
        <v>0.721776424311635</v>
      </c>
      <c r="AL32" s="51" t="n">
        <f aca="false">EXP((((AK32-AK43)/AK44+2)/4-1.9)^3)</f>
        <v>0.171578114923196</v>
      </c>
      <c r="AM32" s="51" t="n">
        <f aca="false">0.01*AD32+0.15*AF32+0.24*AH32+0.25*AJ32+0.35*AL32</f>
        <v>0.193440414123613</v>
      </c>
      <c r="AO32" s="44" t="n">
        <f aca="false">0.01*AD32/$AM$43</f>
        <v>8.06429578005218E-005</v>
      </c>
      <c r="AP32" s="43" t="n">
        <f aca="false">AO32*$J$43</f>
        <v>943.511961395676</v>
      </c>
      <c r="AQ32" s="44" t="n">
        <f aca="false">0.15*AF32/$AM$43</f>
        <v>0.0132430621204794</v>
      </c>
      <c r="AR32" s="43" t="n">
        <f aca="false">AQ32*$J$43</f>
        <v>154942.078725409</v>
      </c>
      <c r="AS32" s="44" t="n">
        <f aca="false">0.24*AH32/$AM$43</f>
        <v>0.0275039266731723</v>
      </c>
      <c r="AT32" s="43" t="n">
        <f aca="false">AS32*$J$43</f>
        <v>321792.311557795</v>
      </c>
      <c r="AU32" s="44" t="n">
        <f aca="false">0.25*AJ32/$AM$43</f>
        <v>0.00269058547084565</v>
      </c>
      <c r="AV32" s="43" t="n">
        <f aca="false">AU32*$J$43</f>
        <v>31479.4948516119</v>
      </c>
      <c r="AW32" s="44" t="n">
        <f aca="false">0.35*AL32/$AM$43</f>
        <v>0.0195922372226962</v>
      </c>
      <c r="AX32" s="43" t="n">
        <f aca="false">AW32*$J$43</f>
        <v>229226.589330232</v>
      </c>
    </row>
    <row r="33" customFormat="false" ht="13.8" hidden="false" customHeight="false" outlineLevel="0" collapsed="false">
      <c r="A33" s="13" t="s">
        <v>39</v>
      </c>
      <c r="B33" s="41"/>
      <c r="C33" s="41"/>
      <c r="D33" s="41"/>
      <c r="E33" s="41"/>
      <c r="F33" s="41"/>
      <c r="G33" s="41"/>
      <c r="H33" s="41"/>
      <c r="I33" s="15" t="n">
        <f aca="false">AO33+AQ33+AS33+AU33+AW33</f>
        <v>0.00260270710548616</v>
      </c>
      <c r="J33" s="43" t="n">
        <f aca="false">ROUND(AP33+AR33+AT33+AV33+AX33,0)</f>
        <v>30451</v>
      </c>
      <c r="K33" s="15" t="n">
        <f aca="false">I33-DatosMinisterio!J33</f>
        <v>-2.03830008427275E-017</v>
      </c>
      <c r="L33" s="43" t="n">
        <f aca="false">J33-DatosMinisterio!K33</f>
        <v>0</v>
      </c>
      <c r="M33" s="44" t="n">
        <f aca="false">P69/P$77</f>
        <v>0.011194636173415</v>
      </c>
      <c r="N33" s="43" t="n">
        <f aca="false">ROUND((N$43-N$42-N$41)*M33,0)</f>
        <v>2429735</v>
      </c>
      <c r="O33" s="43" t="n">
        <f aca="false">N33-DatosMinisterio!L33</f>
        <v>-567</v>
      </c>
      <c r="P33" s="14" t="n">
        <f aca="false">N33+J33</f>
        <v>2460186</v>
      </c>
      <c r="Q33" s="43" t="n">
        <f aca="false">P33-DatosMinisterio!M33</f>
        <v>-567</v>
      </c>
      <c r="S33" s="14" t="n">
        <f aca="false">B33+DatosMinisterio!B33</f>
        <v>4326</v>
      </c>
      <c r="T33" s="14" t="n">
        <f aca="false">C33+DatosMinisterio!C33</f>
        <v>39</v>
      </c>
      <c r="U33" s="14" t="n">
        <f aca="false">D33+DatosMinisterio!D33</f>
        <v>441.078692556321</v>
      </c>
      <c r="V33" s="14" t="n">
        <f aca="false">E33+DatosMinisterio!E33</f>
        <v>227.296225023853</v>
      </c>
      <c r="W33" s="14" t="n">
        <f aca="false">F33+DatosMinisterio!F33</f>
        <v>16</v>
      </c>
      <c r="X33" s="14" t="n">
        <f aca="false">G33+DatosMinisterio!G33</f>
        <v>52</v>
      </c>
      <c r="Y33" s="14" t="n">
        <f aca="false">H33+DatosMinisterio!H33</f>
        <v>18</v>
      </c>
      <c r="Z33" s="14" t="n">
        <f aca="false">X33+0.33*Y33</f>
        <v>57.94</v>
      </c>
      <c r="AC33" s="50" t="n">
        <f aca="false">IF(T33&gt;0,S33/T33,0)</f>
        <v>110.923076923077</v>
      </c>
      <c r="AD33" s="51" t="n">
        <f aca="false">EXP((((AC33-AC43)/AC44+2)/4-1.9)^3)</f>
        <v>0.0149852024633788</v>
      </c>
      <c r="AE33" s="52" t="n">
        <f aca="false">S33/U33</f>
        <v>9.80777369890208</v>
      </c>
      <c r="AF33" s="51" t="n">
        <f aca="false">EXP((((AE33-AE43)/AE44+2)/4-1.9)^3)</f>
        <v>0.0103988765287837</v>
      </c>
      <c r="AG33" s="51" t="n">
        <f aca="false">V33/U33</f>
        <v>0.515318986973803</v>
      </c>
      <c r="AH33" s="51" t="n">
        <f aca="false">EXP((((AG33-AG43)/AG44+2)/4-1.9)^3)</f>
        <v>0.00512244858928062</v>
      </c>
      <c r="AI33" s="51" t="n">
        <f aca="false">W33/U33</f>
        <v>0.0362747062372707</v>
      </c>
      <c r="AJ33" s="51" t="n">
        <f aca="false">EXP((((AI33-AI43)/AI44+2)/4-1.9)^3)</f>
        <v>0.0112868605303014</v>
      </c>
      <c r="AK33" s="51" t="n">
        <f aca="false">Z33/U33</f>
        <v>0.131359779961717</v>
      </c>
      <c r="AL33" s="51" t="n">
        <f aca="false">EXP((((AK33-AK43)/AK44+2)/4-1.9)^3)</f>
        <v>0.00633369815479726</v>
      </c>
      <c r="AM33" s="51" t="n">
        <f aca="false">0.01*AD33+0.15*AF33+0.24*AH33+0.25*AJ33+0.35*AL33</f>
        <v>0.0079775806521331</v>
      </c>
      <c r="AO33" s="44" t="n">
        <f aca="false">0.01*AD33/$AM$43</f>
        <v>4.88896253504577E-005</v>
      </c>
      <c r="AP33" s="43" t="n">
        <f aca="false">AO33*$J$43</f>
        <v>572.002163169809</v>
      </c>
      <c r="AQ33" s="44" t="n">
        <f aca="false">0.15*AF33/$AM$43</f>
        <v>0.000508899207868901</v>
      </c>
      <c r="AR33" s="43" t="n">
        <f aca="false">AQ33*$J$43</f>
        <v>5954.0535573707</v>
      </c>
      <c r="AS33" s="44" t="n">
        <f aca="false">0.24*AH33/$AM$43</f>
        <v>0.000401091025126572</v>
      </c>
      <c r="AT33" s="43" t="n">
        <f aca="false">AS33*$J$43</f>
        <v>4692.71204996558</v>
      </c>
      <c r="AU33" s="44" t="n">
        <f aca="false">0.25*AJ33/$AM$43</f>
        <v>0.000920592137573439</v>
      </c>
      <c r="AV33" s="43" t="n">
        <f aca="false">AU33*$J$43</f>
        <v>10770.8064914471</v>
      </c>
      <c r="AW33" s="44" t="n">
        <f aca="false">0.35*AL33/$AM$43</f>
        <v>0.00072323510956679</v>
      </c>
      <c r="AX33" s="43" t="n">
        <f aca="false">AW33*$J$43</f>
        <v>8461.75531489699</v>
      </c>
    </row>
    <row r="34" customFormat="false" ht="13.8" hidden="false" customHeight="false" outlineLevel="0" collapsed="false">
      <c r="A34" s="13" t="s">
        <v>40</v>
      </c>
      <c r="B34" s="41"/>
      <c r="C34" s="41"/>
      <c r="D34" s="41"/>
      <c r="E34" s="41"/>
      <c r="F34" s="41"/>
      <c r="G34" s="41"/>
      <c r="H34" s="41"/>
      <c r="I34" s="15" t="n">
        <f aca="false">AO34+AQ34+AS34+AU34+AW34</f>
        <v>0.00699187273380498</v>
      </c>
      <c r="J34" s="43" t="n">
        <f aca="false">ROUND(AP34+AR34+AT34+AV34+AX34,0)</f>
        <v>81804</v>
      </c>
      <c r="K34" s="15" t="n">
        <f aca="false">I34-DatosMinisterio!J34</f>
        <v>-1.16226472890446E-016</v>
      </c>
      <c r="L34" s="43" t="n">
        <f aca="false">J34-DatosMinisterio!K34</f>
        <v>0</v>
      </c>
      <c r="M34" s="44" t="n">
        <f aca="false">P70/P$77</f>
        <v>0.019924335703239</v>
      </c>
      <c r="N34" s="43" t="n">
        <f aca="false">ROUND((N$43-N$42-N$41)*M34,0)</f>
        <v>4324469</v>
      </c>
      <c r="O34" s="43" t="n">
        <f aca="false">N34-DatosMinisterio!L34</f>
        <v>113</v>
      </c>
      <c r="P34" s="14" t="n">
        <f aca="false">N34+J34</f>
        <v>4406273</v>
      </c>
      <c r="Q34" s="43" t="n">
        <f aca="false">P34-DatosMinisterio!M34</f>
        <v>113</v>
      </c>
      <c r="S34" s="14" t="n">
        <f aca="false">B34+DatosMinisterio!B34</f>
        <v>4548</v>
      </c>
      <c r="T34" s="14" t="n">
        <f aca="false">C34+DatosMinisterio!C34</f>
        <v>24</v>
      </c>
      <c r="U34" s="14" t="n">
        <f aca="false">D34+DatosMinisterio!D34</f>
        <v>325.96198488263</v>
      </c>
      <c r="V34" s="14" t="n">
        <f aca="false">E34+DatosMinisterio!E34</f>
        <v>212.827439428084</v>
      </c>
      <c r="W34" s="14" t="n">
        <f aca="false">F34+DatosMinisterio!F34</f>
        <v>3</v>
      </c>
      <c r="X34" s="14" t="n">
        <f aca="false">G34+DatosMinisterio!G34</f>
        <v>33</v>
      </c>
      <c r="Y34" s="14" t="n">
        <f aca="false">H34+DatosMinisterio!H34</f>
        <v>8</v>
      </c>
      <c r="Z34" s="14" t="n">
        <f aca="false">X34+0.33*Y34</f>
        <v>35.64</v>
      </c>
      <c r="AC34" s="50" t="n">
        <f aca="false">IF(T34&gt;0,S34/T34,0)</f>
        <v>189.5</v>
      </c>
      <c r="AD34" s="51" t="n">
        <f aca="false">EXP((((AC34-AC43)/AC44+2)/4-1.9)^3)</f>
        <v>0.0649465205665518</v>
      </c>
      <c r="AE34" s="52" t="n">
        <f aca="false">S34/U34</f>
        <v>13.9525472629503</v>
      </c>
      <c r="AF34" s="51" t="n">
        <f aca="false">EXP((((AE34-AE43)/AE44+2)/4-1.9)^3)</f>
        <v>0.0362453653091992</v>
      </c>
      <c r="AG34" s="51" t="n">
        <f aca="false">V34/U34</f>
        <v>0.652921043859508</v>
      </c>
      <c r="AH34" s="51" t="n">
        <f aca="false">EXP((((AG34-AG43)/AG44+2)/4-1.9)^3)</f>
        <v>0.0490968803215553</v>
      </c>
      <c r="AI34" s="51" t="n">
        <f aca="false">W34/U34</f>
        <v>0.00920352721830497</v>
      </c>
      <c r="AJ34" s="51" t="n">
        <f aca="false">EXP((((AI34-AI43)/AI44+2)/4-1.9)^3)</f>
        <v>0.00676273927163122</v>
      </c>
      <c r="AK34" s="51" t="n">
        <f aca="false">Z34/U34</f>
        <v>0.109337903353463</v>
      </c>
      <c r="AL34" s="51" t="n">
        <f aca="false">EXP((((AK34-AK43)/AK44+2)/4-1.9)^3)</f>
        <v>0.00534470023741507</v>
      </c>
      <c r="AM34" s="51" t="n">
        <f aca="false">0.01*AD34+0.15*AF34+0.24*AH34+0.25*AJ34+0.35*AL34</f>
        <v>0.0214308511802217</v>
      </c>
      <c r="AO34" s="44" t="n">
        <f aca="false">0.01*AD34/$AM$43</f>
        <v>0.000211889766993417</v>
      </c>
      <c r="AP34" s="43" t="n">
        <f aca="false">AO34*$J$43</f>
        <v>2479.08230437374</v>
      </c>
      <c r="AQ34" s="44" t="n">
        <f aca="false">0.15*AF34/$AM$43</f>
        <v>0.00177377216122478</v>
      </c>
      <c r="AR34" s="43" t="n">
        <f aca="false">AQ34*$J$43</f>
        <v>20752.9001484047</v>
      </c>
      <c r="AS34" s="44" t="n">
        <f aca="false">0.24*AH34/$AM$43</f>
        <v>0.00384431736414065</v>
      </c>
      <c r="AT34" s="43" t="n">
        <f aca="false">AS34*$J$43</f>
        <v>44978.0057105535</v>
      </c>
      <c r="AU34" s="44" t="n">
        <f aca="false">0.25*AJ34/$AM$43</f>
        <v>0.000551590460891125</v>
      </c>
      <c r="AV34" s="43" t="n">
        <f aca="false">AU34*$J$43</f>
        <v>6453.53558248533</v>
      </c>
      <c r="AW34" s="44" t="n">
        <f aca="false">0.35*AL34/$AM$43</f>
        <v>0.000610302980555011</v>
      </c>
      <c r="AX34" s="43" t="n">
        <f aca="false">AW34*$J$43</f>
        <v>7140.4643125002</v>
      </c>
    </row>
    <row r="35" customFormat="false" ht="13.8" hidden="false" customHeight="false" outlineLevel="0" collapsed="false">
      <c r="A35" s="13" t="s">
        <v>41</v>
      </c>
      <c r="B35" s="41"/>
      <c r="C35" s="41"/>
      <c r="D35" s="41"/>
      <c r="E35" s="41"/>
      <c r="F35" s="41"/>
      <c r="G35" s="41"/>
      <c r="H35" s="41"/>
      <c r="I35" s="15" t="n">
        <f aca="false">AO35+AQ35+AS35+AU35+AW35</f>
        <v>0.01782880746471</v>
      </c>
      <c r="J35" s="43" t="n">
        <f aca="false">ROUND(AP35+AR35+AT35+AV35+AX35,0)</f>
        <v>208595</v>
      </c>
      <c r="K35" s="15" t="n">
        <f aca="false">I35-DatosMinisterio!J35</f>
        <v>7.97972798949331E-017</v>
      </c>
      <c r="L35" s="43" t="n">
        <f aca="false">J35-DatosMinisterio!K35</f>
        <v>0</v>
      </c>
      <c r="M35" s="44" t="n">
        <f aca="false">P71/P$77</f>
        <v>0.0131931691245767</v>
      </c>
      <c r="N35" s="43" t="n">
        <f aca="false">ROUND((N$43-N$42-N$41)*M35,0)</f>
        <v>2863506</v>
      </c>
      <c r="O35" s="43" t="n">
        <f aca="false">N35-DatosMinisterio!L35</f>
        <v>564</v>
      </c>
      <c r="P35" s="14" t="n">
        <f aca="false">N35+J35</f>
        <v>3072101</v>
      </c>
      <c r="Q35" s="43" t="n">
        <f aca="false">P35-DatosMinisterio!M35</f>
        <v>564</v>
      </c>
      <c r="S35" s="14" t="n">
        <f aca="false">B35+DatosMinisterio!B35</f>
        <v>7747</v>
      </c>
      <c r="T35" s="14" t="n">
        <f aca="false">C35+DatosMinisterio!C35</f>
        <v>52</v>
      </c>
      <c r="U35" s="14" t="n">
        <f aca="false">D35+DatosMinisterio!D35</f>
        <v>421.979979467411</v>
      </c>
      <c r="V35" s="14" t="n">
        <f aca="false">E35+DatosMinisterio!E35</f>
        <v>309.352322895154</v>
      </c>
      <c r="W35" s="14" t="n">
        <f aca="false">F35+DatosMinisterio!F35</f>
        <v>30</v>
      </c>
      <c r="X35" s="14" t="n">
        <f aca="false">G35+DatosMinisterio!G35</f>
        <v>65</v>
      </c>
      <c r="Y35" s="14" t="n">
        <f aca="false">H35+DatosMinisterio!H35</f>
        <v>18</v>
      </c>
      <c r="Z35" s="14" t="n">
        <f aca="false">X35+0.33*Y35</f>
        <v>70.94</v>
      </c>
      <c r="AC35" s="50" t="n">
        <f aca="false">IF(T35&gt;0,S35/T35,0)</f>
        <v>148.980769230769</v>
      </c>
      <c r="AD35" s="51" t="n">
        <f aca="false">EXP((((AC35-AC43)/AC44+2)/4-1.9)^3)</f>
        <v>0.0321248779779025</v>
      </c>
      <c r="AE35" s="52" t="n">
        <f aca="false">S35/U35</f>
        <v>18.3586908785996</v>
      </c>
      <c r="AF35" s="51" t="n">
        <f aca="false">EXP((((AE35-AE43)/AE44+2)/4-1.9)^3)</f>
        <v>0.10382902214124</v>
      </c>
      <c r="AG35" s="51" t="n">
        <f aca="false">V35/U35</f>
        <v>0.733097156139003</v>
      </c>
      <c r="AH35" s="51" t="n">
        <f aca="false">EXP((((AG35-AG43)/AG44+2)/4-1.9)^3)</f>
        <v>0.127758794035551</v>
      </c>
      <c r="AI35" s="51" t="n">
        <f aca="false">W35/U35</f>
        <v>0.0710934202088535</v>
      </c>
      <c r="AJ35" s="51" t="n">
        <f aca="false">EXP((((AI35-AI43)/AI44+2)/4-1.9)^3)</f>
        <v>0.0206830698052864</v>
      </c>
      <c r="AK35" s="51" t="n">
        <f aca="false">Z35/U35</f>
        <v>0.168112240987202</v>
      </c>
      <c r="AL35" s="51" t="n">
        <f aca="false">EXP((((AK35-AK43)/AK44+2)/4-1.9)^3)</f>
        <v>0.00833930256540413</v>
      </c>
      <c r="AM35" s="51" t="n">
        <f aca="false">0.01*AD35+0.15*AF35+0.24*AH35+0.25*AJ35+0.35*AL35</f>
        <v>0.0546472360187103</v>
      </c>
      <c r="AO35" s="44" t="n">
        <f aca="false">0.01*AD35/$AM$43</f>
        <v>0.00010480827687227</v>
      </c>
      <c r="AP35" s="43" t="n">
        <f aca="false">AO35*$J$43</f>
        <v>1226.24300471301</v>
      </c>
      <c r="AQ35" s="44" t="n">
        <f aca="false">0.15*AF35/$AM$43</f>
        <v>0.00508117458412207</v>
      </c>
      <c r="AR35" s="43" t="n">
        <f aca="false">AQ35*$J$43</f>
        <v>59449.0719191832</v>
      </c>
      <c r="AS35" s="44" t="n">
        <f aca="false">0.24*AH35/$AM$43</f>
        <v>0.0100035958927701</v>
      </c>
      <c r="AT35" s="43" t="n">
        <f aca="false">AS35*$J$43</f>
        <v>117040.751470753</v>
      </c>
      <c r="AU35" s="44" t="n">
        <f aca="false">0.25*AJ35/$AM$43</f>
        <v>0.00168697676315849</v>
      </c>
      <c r="AV35" s="43" t="n">
        <f aca="false">AU35*$J$43</f>
        <v>19737.4054480216</v>
      </c>
      <c r="AW35" s="44" t="n">
        <f aca="false">0.35*AL35/$AM$43</f>
        <v>0.000952251947787009</v>
      </c>
      <c r="AX35" s="43" t="n">
        <f aca="false">AW35*$J$43</f>
        <v>11141.2220918509</v>
      </c>
    </row>
    <row r="36" customFormat="false" ht="13.8" hidden="false" customHeight="false" outlineLevel="0" collapsed="false">
      <c r="A36" s="13" t="s">
        <v>42</v>
      </c>
      <c r="B36" s="41"/>
      <c r="C36" s="41"/>
      <c r="D36" s="41"/>
      <c r="E36" s="41"/>
      <c r="F36" s="41"/>
      <c r="G36" s="41"/>
      <c r="H36" s="41"/>
      <c r="I36" s="15" t="n">
        <f aca="false">AO36+AQ36+AS36+AU36+AW36</f>
        <v>0.0237867168570178</v>
      </c>
      <c r="J36" s="43" t="n">
        <f aca="false">ROUND(AP36+AR36+AT36+AV36+AX36,0)</f>
        <v>278301</v>
      </c>
      <c r="K36" s="15" t="n">
        <f aca="false">I36-DatosMinisterio!J36</f>
        <v>0</v>
      </c>
      <c r="L36" s="43" t="n">
        <f aca="false">J36-DatosMinisterio!K36</f>
        <v>0</v>
      </c>
      <c r="M36" s="44" t="n">
        <f aca="false">P72/P$77</f>
        <v>0.0192726872312772</v>
      </c>
      <c r="N36" s="43" t="n">
        <f aca="false">ROUND((N$43-N$42-N$41)*M36,0)</f>
        <v>4183032</v>
      </c>
      <c r="O36" s="43" t="n">
        <f aca="false">N36-DatosMinisterio!L36</f>
        <v>531</v>
      </c>
      <c r="P36" s="14" t="n">
        <f aca="false">N36+J36</f>
        <v>4461333</v>
      </c>
      <c r="Q36" s="43" t="n">
        <f aca="false">P36-DatosMinisterio!M36</f>
        <v>531</v>
      </c>
      <c r="S36" s="14" t="n">
        <f aca="false">B36+DatosMinisterio!B36</f>
        <v>7970</v>
      </c>
      <c r="T36" s="14" t="n">
        <f aca="false">C36+DatosMinisterio!C36</f>
        <v>36</v>
      </c>
      <c r="U36" s="14" t="n">
        <f aca="false">D36+DatosMinisterio!D36</f>
        <v>297.300837347872</v>
      </c>
      <c r="V36" s="14" t="n">
        <f aca="false">E36+DatosMinisterio!E36</f>
        <v>175.72560295201</v>
      </c>
      <c r="W36" s="14" t="n">
        <f aca="false">F36+DatosMinisterio!F36</f>
        <v>13</v>
      </c>
      <c r="X36" s="14" t="n">
        <f aca="false">G36+DatosMinisterio!G36</f>
        <v>61</v>
      </c>
      <c r="Y36" s="14" t="n">
        <f aca="false">H36+DatosMinisterio!H36</f>
        <v>5</v>
      </c>
      <c r="Z36" s="14" t="n">
        <f aca="false">X36+0.33*Y36</f>
        <v>62.65</v>
      </c>
      <c r="AC36" s="50" t="n">
        <f aca="false">IF(T36&gt;0,S36/T36,0)</f>
        <v>221.388888888889</v>
      </c>
      <c r="AD36" s="51" t="n">
        <f aca="false">EXP((((AC36-AC43)/AC44+2)/4-1.9)^3)</f>
        <v>0.10505779798002</v>
      </c>
      <c r="AE36" s="52" t="n">
        <f aca="false">S36/U36</f>
        <v>26.8078626050901</v>
      </c>
      <c r="AF36" s="51" t="n">
        <f aca="false">EXP((((AE36-AE43)/AE44+2)/4-1.9)^3)</f>
        <v>0.39956190256595</v>
      </c>
      <c r="AG36" s="51" t="n">
        <f aca="false">V36/U36</f>
        <v>0.591069989979185</v>
      </c>
      <c r="AH36" s="51" t="n">
        <f aca="false">EXP((((AG36-AG43)/AG44+2)/4-1.9)^3)</f>
        <v>0.0197126447482274</v>
      </c>
      <c r="AI36" s="51" t="n">
        <f aca="false">W36/U36</f>
        <v>0.043726752053472</v>
      </c>
      <c r="AJ36" s="51" t="n">
        <f aca="false">EXP((((AI36-AI43)/AI44+2)/4-1.9)^3)</f>
        <v>0.012912780313369</v>
      </c>
      <c r="AK36" s="51" t="n">
        <f aca="false">Z36/U36</f>
        <v>0.210729308934617</v>
      </c>
      <c r="AL36" s="51" t="n">
        <f aca="false">EXP((((AK36-AK43)/AK44+2)/4-1.9)^3)</f>
        <v>0.0113279537150098</v>
      </c>
      <c r="AM36" s="51" t="n">
        <f aca="false">0.01*AD36+0.15*AF36+0.24*AH36+0.25*AJ36+0.35*AL36</f>
        <v>0.072908876982863</v>
      </c>
      <c r="AO36" s="44" t="n">
        <f aca="false">0.01*AD36/$AM$43</f>
        <v>0.000342753886438258</v>
      </c>
      <c r="AP36" s="43" t="n">
        <f aca="false">AO36*$J$43</f>
        <v>4010.17522781461</v>
      </c>
      <c r="AQ36" s="44" t="n">
        <f aca="false">0.15*AF36/$AM$43</f>
        <v>0.0195537215147784</v>
      </c>
      <c r="AR36" s="43" t="n">
        <f aca="false">AQ36*$J$43</f>
        <v>228775.960631668</v>
      </c>
      <c r="AS36" s="44" t="n">
        <f aca="false">0.24*AH36/$AM$43</f>
        <v>0.00154351278538314</v>
      </c>
      <c r="AT36" s="43" t="n">
        <f aca="false">AS36*$J$43</f>
        <v>18058.8958452951</v>
      </c>
      <c r="AU36" s="44" t="n">
        <f aca="false">0.25*AJ36/$AM$43</f>
        <v>0.00105320731117275</v>
      </c>
      <c r="AV36" s="43" t="n">
        <f aca="false">AU36*$J$43</f>
        <v>12322.3865173561</v>
      </c>
      <c r="AW36" s="44" t="n">
        <f aca="false">0.35*AL36/$AM$43</f>
        <v>0.00129352135924527</v>
      </c>
      <c r="AX36" s="43" t="n">
        <f aca="false">AW36*$J$43</f>
        <v>15134.0291583503</v>
      </c>
    </row>
    <row r="37" customFormat="false" ht="13.8" hidden="false" customHeight="false" outlineLevel="0" collapsed="false">
      <c r="A37" s="13" t="s">
        <v>43</v>
      </c>
      <c r="B37" s="41"/>
      <c r="C37" s="41"/>
      <c r="D37" s="41"/>
      <c r="E37" s="41"/>
      <c r="F37" s="41"/>
      <c r="G37" s="41"/>
      <c r="H37" s="41"/>
      <c r="I37" s="15" t="n">
        <f aca="false">AO37+AQ37+AS37+AU37+AW37</f>
        <v>0.00564587295741438</v>
      </c>
      <c r="J37" s="43" t="n">
        <f aca="false">ROUND(AP37+AR37+AT37+AV37+AX37,0)</f>
        <v>66056</v>
      </c>
      <c r="K37" s="15" t="n">
        <f aca="false">I37-DatosMinisterio!J37</f>
        <v>0</v>
      </c>
      <c r="L37" s="43" t="n">
        <f aca="false">J37-DatosMinisterio!K37</f>
        <v>0</v>
      </c>
      <c r="M37" s="44" t="n">
        <f aca="false">P73/P$77</f>
        <v>0.0121712107248509</v>
      </c>
      <c r="N37" s="43" t="n">
        <f aca="false">ROUND((N$43-N$42-N$41)*M37,0)</f>
        <v>2641695</v>
      </c>
      <c r="O37" s="43" t="n">
        <f aca="false">N37-DatosMinisterio!L37</f>
        <v>963</v>
      </c>
      <c r="P37" s="14" t="n">
        <f aca="false">N37+J37</f>
        <v>2707751</v>
      </c>
      <c r="Q37" s="43" t="n">
        <f aca="false">P37-DatosMinisterio!M37</f>
        <v>963</v>
      </c>
      <c r="S37" s="14" t="n">
        <f aca="false">B37+DatosMinisterio!B37</f>
        <v>4150</v>
      </c>
      <c r="T37" s="14" t="n">
        <f aca="false">C37+DatosMinisterio!C37</f>
        <v>43</v>
      </c>
      <c r="U37" s="14" t="n">
        <f aca="false">D37+DatosMinisterio!D37</f>
        <v>430.322988394584</v>
      </c>
      <c r="V37" s="14" t="n">
        <f aca="false">E37+DatosMinisterio!E37</f>
        <v>254.293442940039</v>
      </c>
      <c r="W37" s="14" t="n">
        <f aca="false">F37+DatosMinisterio!F37</f>
        <v>36</v>
      </c>
      <c r="X37" s="14" t="n">
        <f aca="false">G37+DatosMinisterio!G37</f>
        <v>97</v>
      </c>
      <c r="Y37" s="14" t="n">
        <f aca="false">H37+DatosMinisterio!H37</f>
        <v>11</v>
      </c>
      <c r="Z37" s="14" t="n">
        <f aca="false">X37+0.33*Y37</f>
        <v>100.63</v>
      </c>
      <c r="AC37" s="50" t="n">
        <f aca="false">IF(T37&gt;0,S37/T37,0)</f>
        <v>96.5116279069767</v>
      </c>
      <c r="AD37" s="51" t="n">
        <f aca="false">EXP((((AC37-AC43)/AC44+2)/4-1.9)^3)</f>
        <v>0.0109267688631026</v>
      </c>
      <c r="AE37" s="52" t="n">
        <f aca="false">S37/U37</f>
        <v>9.64391889794803</v>
      </c>
      <c r="AF37" s="51" t="n">
        <f aca="false">EXP((((AE37-AE43)/AE44+2)/4-1.9)^3)</f>
        <v>0.0098431757961393</v>
      </c>
      <c r="AG37" s="51" t="n">
        <f aca="false">V37/U37</f>
        <v>0.590936226504509</v>
      </c>
      <c r="AH37" s="51" t="n">
        <f aca="false">EXP((((AG37-AG43)/AG44+2)/4-1.9)^3)</f>
        <v>0.0196703036549514</v>
      </c>
      <c r="AI37" s="51" t="n">
        <f aca="false">W37/U37</f>
        <v>0.0836580916448504</v>
      </c>
      <c r="AJ37" s="51" t="n">
        <f aca="false">EXP((((AI37-AI43)/AI44+2)/4-1.9)^3)</f>
        <v>0.0253733149013114</v>
      </c>
      <c r="AK37" s="51" t="n">
        <f aca="false">Z37/U37</f>
        <v>0.233847604506147</v>
      </c>
      <c r="AL37" s="51" t="n">
        <f aca="false">EXP((((AK37-AK43)/AK44+2)/4-1.9)^3)</f>
        <v>0.0133007704490852</v>
      </c>
      <c r="AM37" s="51" t="n">
        <f aca="false">0.01*AD37+0.15*AF37+0.24*AH37+0.25*AJ37+0.35*AL37</f>
        <v>0.0173052153177479</v>
      </c>
      <c r="AO37" s="44" t="n">
        <f aca="false">0.01*AD37/$AM$43</f>
        <v>3.56488767711772E-005</v>
      </c>
      <c r="AP37" s="43" t="n">
        <f aca="false">AO37*$J$43</f>
        <v>417.087152571039</v>
      </c>
      <c r="AQ37" s="44" t="n">
        <f aca="false">0.15*AF37/$AM$43</f>
        <v>0.000481704379478338</v>
      </c>
      <c r="AR37" s="43" t="n">
        <f aca="false">AQ37*$J$43</f>
        <v>5635.87765491847</v>
      </c>
      <c r="AS37" s="44" t="n">
        <f aca="false">0.24*AH37/$AM$43</f>
        <v>0.00154019745049767</v>
      </c>
      <c r="AT37" s="43" t="n">
        <f aca="false">AS37*$J$43</f>
        <v>18020.1068647593</v>
      </c>
      <c r="AU37" s="44" t="n">
        <f aca="false">0.25*AJ37/$AM$43</f>
        <v>0.00206952802682487</v>
      </c>
      <c r="AV37" s="43" t="n">
        <f aca="false">AU37*$J$43</f>
        <v>24213.2047361514</v>
      </c>
      <c r="AW37" s="44" t="n">
        <f aca="false">0.35*AL37/$AM$43</f>
        <v>0.00151879422384233</v>
      </c>
      <c r="AX37" s="43" t="n">
        <f aca="false">AW37*$J$43</f>
        <v>17769.6919381177</v>
      </c>
    </row>
    <row r="38" customFormat="false" ht="13.8" hidden="false" customHeight="false" outlineLevel="0" collapsed="false">
      <c r="A38" s="13" t="s">
        <v>44</v>
      </c>
      <c r="B38" s="41"/>
      <c r="C38" s="41"/>
      <c r="D38" s="41"/>
      <c r="E38" s="41"/>
      <c r="F38" s="41"/>
      <c r="G38" s="41"/>
      <c r="H38" s="41"/>
      <c r="I38" s="15" t="n">
        <f aca="false">AO38+AQ38+AS38+AU38+AW38</f>
        <v>0.0139071564182123</v>
      </c>
      <c r="J38" s="43" t="n">
        <f aca="false">ROUND(AP38+AR38+AT38+AV38+AX38,0)</f>
        <v>162712</v>
      </c>
      <c r="K38" s="15" t="n">
        <f aca="false">I38-DatosMinisterio!J38</f>
        <v>-9.54097911787244E-017</v>
      </c>
      <c r="L38" s="43" t="n">
        <f aca="false">J38-DatosMinisterio!K38</f>
        <v>0</v>
      </c>
      <c r="M38" s="44" t="n">
        <f aca="false">P74/P$77</f>
        <v>0.0109255619563178</v>
      </c>
      <c r="N38" s="43" t="n">
        <f aca="false">ROUND((N$43-N$42-N$41)*M38,0)</f>
        <v>2371334</v>
      </c>
      <c r="O38" s="43" t="n">
        <f aca="false">N38-DatosMinisterio!L38</f>
        <v>-1102</v>
      </c>
      <c r="P38" s="14" t="n">
        <f aca="false">N38+J38</f>
        <v>2534046</v>
      </c>
      <c r="Q38" s="43" t="n">
        <f aca="false">P38-DatosMinisterio!M38</f>
        <v>-1102</v>
      </c>
      <c r="S38" s="14" t="n">
        <f aca="false">B38+DatosMinisterio!B38</f>
        <v>6955</v>
      </c>
      <c r="T38" s="14" t="n">
        <f aca="false">C38+DatosMinisterio!C38</f>
        <v>28</v>
      </c>
      <c r="U38" s="14" t="n">
        <f aca="false">D38+DatosMinisterio!D38</f>
        <v>405.875247376136</v>
      </c>
      <c r="V38" s="14" t="n">
        <f aca="false">E38+DatosMinisterio!E38</f>
        <v>281.932065557954</v>
      </c>
      <c r="W38" s="14" t="n">
        <f aca="false">F38+DatosMinisterio!F38</f>
        <v>22</v>
      </c>
      <c r="X38" s="14" t="n">
        <f aca="false">G38+DatosMinisterio!G38</f>
        <v>95</v>
      </c>
      <c r="Y38" s="14" t="n">
        <f aca="false">H38+DatosMinisterio!H38</f>
        <v>24</v>
      </c>
      <c r="Z38" s="14" t="n">
        <f aca="false">X38+0.33*Y38</f>
        <v>102.92</v>
      </c>
      <c r="AC38" s="50" t="n">
        <f aca="false">IF(T38&gt;0,S38/T38,0)</f>
        <v>248.392857142857</v>
      </c>
      <c r="AD38" s="51" t="n">
        <f aca="false">EXP((((AC38-AC43)/AC44+2)/4-1.9)^3)</f>
        <v>0.15061309731202</v>
      </c>
      <c r="AE38" s="52" t="n">
        <f aca="false">S38/U38</f>
        <v>17.1358072337794</v>
      </c>
      <c r="AF38" s="51" t="n">
        <f aca="false">EXP((((AE38-AE43)/AE44+2)/4-1.9)^3)</f>
        <v>0.0796125373117837</v>
      </c>
      <c r="AG38" s="51" t="n">
        <f aca="false">V38/U38</f>
        <v>0.694627394453251</v>
      </c>
      <c r="AH38" s="51" t="n">
        <f aca="false">EXP((((AG38-AG43)/AG44+2)/4-1.9)^3)</f>
        <v>0.083224052853853</v>
      </c>
      <c r="AI38" s="51" t="n">
        <f aca="false">W38/U38</f>
        <v>0.0542038474684611</v>
      </c>
      <c r="AJ38" s="51" t="n">
        <f aca="false">EXP((((AI38-AI43)/AI44+2)/4-1.9)^3)</f>
        <v>0.0155309065395603</v>
      </c>
      <c r="AK38" s="51" t="n">
        <f aca="false">Z38/U38</f>
        <v>0.253575453702455</v>
      </c>
      <c r="AL38" s="51" t="n">
        <f aca="false">EXP((((AK38-AK43)/AK44+2)/4-1.9)^3)</f>
        <v>0.0152069648445264</v>
      </c>
      <c r="AM38" s="51" t="n">
        <f aca="false">0.01*AD38+0.15*AF38+0.24*AH38+0.25*AJ38+0.35*AL38</f>
        <v>0.0426269485852868</v>
      </c>
      <c r="AO38" s="44" t="n">
        <f aca="false">0.01*AD38/$AM$43</f>
        <v>0.000491379273550129</v>
      </c>
      <c r="AP38" s="43" t="n">
        <f aca="false">AO38*$J$43</f>
        <v>5749.0726384724</v>
      </c>
      <c r="AQ38" s="44" t="n">
        <f aca="false">0.15*AF38/$AM$43</f>
        <v>0.00389607060553672</v>
      </c>
      <c r="AR38" s="43" t="n">
        <f aca="false">AQ38*$J$43</f>
        <v>45583.5118034597</v>
      </c>
      <c r="AS38" s="44" t="n">
        <f aca="false">0.24*AH38/$AM$43</f>
        <v>0.0065164969628378</v>
      </c>
      <c r="AT38" s="43" t="n">
        <f aca="false">AS38*$J$43</f>
        <v>76242.1542876031</v>
      </c>
      <c r="AU38" s="44" t="n">
        <f aca="false">0.25*AJ38/$AM$43</f>
        <v>0.00126674998874335</v>
      </c>
      <c r="AV38" s="43" t="n">
        <f aca="false">AU38*$J$43</f>
        <v>14820.8076572987</v>
      </c>
      <c r="AW38" s="44" t="n">
        <f aca="false">0.35*AL38/$AM$43</f>
        <v>0.00173645958754431</v>
      </c>
      <c r="AX38" s="43" t="n">
        <f aca="false">AW38*$J$43</f>
        <v>20316.3479616029</v>
      </c>
    </row>
    <row r="39" customFormat="false" ht="13.8" hidden="false" customHeight="false" outlineLevel="0" collapsed="false">
      <c r="A39" s="13" t="s">
        <v>45</v>
      </c>
      <c r="B39" s="41"/>
      <c r="C39" s="41"/>
      <c r="D39" s="41"/>
      <c r="E39" s="41"/>
      <c r="F39" s="41"/>
      <c r="G39" s="41"/>
      <c r="H39" s="41"/>
      <c r="I39" s="15" t="n">
        <f aca="false">AO39+AQ39+AS39+AU39+AW39</f>
        <v>0.0143306671360642</v>
      </c>
      <c r="J39" s="43" t="n">
        <f aca="false">ROUND(AP39+AR39+AT39+AV39+AX39,0)</f>
        <v>167667</v>
      </c>
      <c r="K39" s="15" t="n">
        <f aca="false">I39-DatosMinisterio!J39</f>
        <v>0</v>
      </c>
      <c r="L39" s="43" t="n">
        <f aca="false">J39-DatosMinisterio!K39</f>
        <v>0</v>
      </c>
      <c r="M39" s="44" t="n">
        <f aca="false">P75/P$77</f>
        <v>0.00853530253548684</v>
      </c>
      <c r="N39" s="43" t="n">
        <f aca="false">ROUND((N$43-N$42-N$41)*M39,0)</f>
        <v>1852541</v>
      </c>
      <c r="O39" s="43" t="n">
        <f aca="false">N39-DatosMinisterio!L39</f>
        <v>572</v>
      </c>
      <c r="P39" s="14" t="n">
        <f aca="false">N39+J39</f>
        <v>2020208</v>
      </c>
      <c r="Q39" s="43" t="n">
        <f aca="false">P39-DatosMinisterio!M39</f>
        <v>572</v>
      </c>
      <c r="S39" s="14" t="n">
        <f aca="false">B39+DatosMinisterio!B39</f>
        <v>8404</v>
      </c>
      <c r="T39" s="14" t="n">
        <f aca="false">C39+DatosMinisterio!C39</f>
        <v>57</v>
      </c>
      <c r="U39" s="14" t="n">
        <f aca="false">D39+DatosMinisterio!D39</f>
        <v>492.287854220248</v>
      </c>
      <c r="V39" s="14" t="n">
        <f aca="false">E39+DatosMinisterio!E39</f>
        <v>340.622950932047</v>
      </c>
      <c r="W39" s="14" t="n">
        <f aca="false">F39+DatosMinisterio!F39</f>
        <v>42</v>
      </c>
      <c r="X39" s="14" t="n">
        <f aca="false">G39+DatosMinisterio!G39</f>
        <v>125</v>
      </c>
      <c r="Y39" s="14" t="n">
        <f aca="false">H39+DatosMinisterio!H39</f>
        <v>26</v>
      </c>
      <c r="Z39" s="14" t="n">
        <f aca="false">X39+0.33*Y39</f>
        <v>133.58</v>
      </c>
      <c r="AC39" s="50" t="n">
        <f aca="false">IF(T39&gt;0,S39/T39,0)</f>
        <v>147.438596491228</v>
      </c>
      <c r="AD39" s="51" t="n">
        <f aca="false">EXP((((AC39-AC43)/AC44+2)/4-1.9)^3)</f>
        <v>0.0312084245482418</v>
      </c>
      <c r="AE39" s="52" t="n">
        <f aca="false">S39/U39</f>
        <v>17.0713129075902</v>
      </c>
      <c r="AF39" s="51" t="n">
        <f aca="false">EXP((((AE39-AE43)/AE44+2)/4-1.9)^3)</f>
        <v>0.0784621876114226</v>
      </c>
      <c r="AG39" s="51" t="n">
        <f aca="false">V39/U39</f>
        <v>0.691918250698205</v>
      </c>
      <c r="AH39" s="51" t="n">
        <f aca="false">EXP((((AG39-AG43)/AG44+2)/4-1.9)^3)</f>
        <v>0.0805833304528924</v>
      </c>
      <c r="AI39" s="51" t="n">
        <f aca="false">W39/U39</f>
        <v>0.0853159379008553</v>
      </c>
      <c r="AJ39" s="51" t="n">
        <f aca="false">EXP((((AI39-AI43)/AI44+2)/4-1.9)^3)</f>
        <v>0.0260525739378608</v>
      </c>
      <c r="AK39" s="51" t="n">
        <f aca="false">Z39/U39</f>
        <v>0.271345309161816</v>
      </c>
      <c r="AL39" s="51" t="n">
        <f aca="false">EXP((((AK39-AK43)/AK44+2)/4-1.9)^3)</f>
        <v>0.0171157139015468</v>
      </c>
      <c r="AM39" s="51" t="n">
        <f aca="false">0.01*AD39+0.15*AF39+0.24*AH39+0.25*AJ39+0.35*AL39</f>
        <v>0.0439250550458966</v>
      </c>
      <c r="AO39" s="44" t="n">
        <f aca="false">0.01*AD39/$AM$43</f>
        <v>0.000101818322953612</v>
      </c>
      <c r="AP39" s="43" t="n">
        <f aca="false">AO39*$J$43</f>
        <v>1191.26093853863</v>
      </c>
      <c r="AQ39" s="44" t="n">
        <f aca="false">0.15*AF39/$AM$43</f>
        <v>0.00383977490381687</v>
      </c>
      <c r="AR39" s="43" t="n">
        <f aca="false">AQ39*$J$43</f>
        <v>44924.85952437</v>
      </c>
      <c r="AS39" s="44" t="n">
        <f aca="false">0.24*AH39/$AM$43</f>
        <v>0.00630972669732602</v>
      </c>
      <c r="AT39" s="43" t="n">
        <f aca="false">AS39*$J$43</f>
        <v>73822.9694747904</v>
      </c>
      <c r="AU39" s="44" t="n">
        <f aca="false">0.25*AJ39/$AM$43</f>
        <v>0.00212493054790186</v>
      </c>
      <c r="AV39" s="43" t="n">
        <f aca="false">AU39*$J$43</f>
        <v>24861.4069196195</v>
      </c>
      <c r="AW39" s="44" t="n">
        <f aca="false">0.35*AL39/$AM$43</f>
        <v>0.00195441666406588</v>
      </c>
      <c r="AX39" s="43" t="n">
        <f aca="false">AW39*$J$43</f>
        <v>22866.4169865711</v>
      </c>
    </row>
    <row r="40" customFormat="false" ht="13.8" hidden="false" customHeight="false" outlineLevel="0" collapsed="false">
      <c r="A40" s="13" t="s">
        <v>46</v>
      </c>
      <c r="B40" s="41"/>
      <c r="C40" s="41"/>
      <c r="D40" s="41"/>
      <c r="E40" s="41"/>
      <c r="F40" s="41"/>
      <c r="G40" s="41"/>
      <c r="H40" s="41"/>
      <c r="I40" s="15" t="n">
        <f aca="false">AO40+AQ40+AS40+AU40+AW40</f>
        <v>0.00894314373743506</v>
      </c>
      <c r="J40" s="43" t="n">
        <f aca="false">ROUND(AP40+AR40+AT40+AV40+AX40,0)</f>
        <v>104634</v>
      </c>
      <c r="K40" s="15" t="n">
        <f aca="false">I40-DatosMinisterio!J40</f>
        <v>0</v>
      </c>
      <c r="L40" s="43" t="n">
        <f aca="false">J40-DatosMinisterio!K40</f>
        <v>0</v>
      </c>
      <c r="M40" s="44" t="n">
        <f aca="false">P76/P$77</f>
        <v>0.00714999043014242</v>
      </c>
      <c r="N40" s="43" t="n">
        <f aca="false">ROUND((N$43-N$42-N$41)*M40,0)</f>
        <v>1551867</v>
      </c>
      <c r="O40" s="43" t="n">
        <f aca="false">N40-DatosMinisterio!L40</f>
        <v>1116</v>
      </c>
      <c r="P40" s="14" t="n">
        <f aca="false">N40+J40</f>
        <v>1656501</v>
      </c>
      <c r="Q40" s="43" t="n">
        <f aca="false">P40-DatosMinisterio!M40</f>
        <v>1116</v>
      </c>
      <c r="S40" s="14" t="n">
        <f aca="false">B40+DatosMinisterio!B40</f>
        <v>8844</v>
      </c>
      <c r="T40" s="14" t="n">
        <f aca="false">C40+DatosMinisterio!C40</f>
        <v>31</v>
      </c>
      <c r="U40" s="14" t="n">
        <f aca="false">D40+DatosMinisterio!D40</f>
        <v>497.693353453634</v>
      </c>
      <c r="V40" s="14" t="n">
        <f aca="false">E40+DatosMinisterio!E40</f>
        <v>285.649839454619</v>
      </c>
      <c r="W40" s="14" t="n">
        <f aca="false">F40+DatosMinisterio!F40</f>
        <v>24</v>
      </c>
      <c r="X40" s="14" t="n">
        <f aca="false">G40+DatosMinisterio!G40</f>
        <v>107</v>
      </c>
      <c r="Y40" s="14" t="n">
        <f aca="false">H40+DatosMinisterio!H40</f>
        <v>11</v>
      </c>
      <c r="Z40" s="14" t="n">
        <f aca="false">X40+0.33*Y40</f>
        <v>110.63</v>
      </c>
      <c r="AC40" s="50" t="n">
        <f aca="false">IF(T40&gt;0,S40/T40,0)</f>
        <v>285.290322580645</v>
      </c>
      <c r="AD40" s="51" t="n">
        <f aca="false">EXP((((AC40-AC43)/AC44+2)/4-1.9)^3)</f>
        <v>0.230843985849761</v>
      </c>
      <c r="AE40" s="52" t="n">
        <f aca="false">S40/U40</f>
        <v>17.7699781173066</v>
      </c>
      <c r="AF40" s="51" t="n">
        <f aca="false">EXP((((AE40-AE43)/AE44+2)/4-1.9)^3)</f>
        <v>0.0915919902792166</v>
      </c>
      <c r="AG40" s="51" t="n">
        <f aca="false">V40/U40</f>
        <v>0.573947466793387</v>
      </c>
      <c r="AH40" s="51" t="n">
        <f aca="false">EXP((((AG40-AG43)/AG44+2)/4-1.9)^3)</f>
        <v>0.014873628696111</v>
      </c>
      <c r="AI40" s="51" t="n">
        <f aca="false">W40/U40</f>
        <v>0.0482224643617546</v>
      </c>
      <c r="AJ40" s="51" t="n">
        <f aca="false">EXP((((AI40-AI43)/AI44+2)/4-1.9)^3)</f>
        <v>0.0139864567067881</v>
      </c>
      <c r="AK40" s="51" t="n">
        <f aca="false">Z40/U40</f>
        <v>0.222285468014205</v>
      </c>
      <c r="AL40" s="51" t="n">
        <f aca="false">EXP((((AK40-AK43)/AK44+2)/4-1.9)^3)</f>
        <v>0.0122805308282712</v>
      </c>
      <c r="AM40" s="51" t="n">
        <f aca="false">0.01*AD40+0.15*AF40+0.24*AH40+0.25*AJ40+0.35*AL40</f>
        <v>0.0274117092540387</v>
      </c>
      <c r="AO40" s="44" t="n">
        <f aca="false">0.01*AD40/$AM$43</f>
        <v>0.00075313470139505</v>
      </c>
      <c r="AP40" s="43" t="n">
        <f aca="false">AO40*$J$43</f>
        <v>8811.57659254151</v>
      </c>
      <c r="AQ40" s="44" t="n">
        <f aca="false">0.15*AF40/$AM$43</f>
        <v>0.00448231990938747</v>
      </c>
      <c r="AR40" s="43" t="n">
        <f aca="false">AQ40*$J$43</f>
        <v>52442.5512736054</v>
      </c>
      <c r="AS40" s="44" t="n">
        <f aca="false">0.24*AH40/$AM$43</f>
        <v>0.00116461471054275</v>
      </c>
      <c r="AT40" s="43" t="n">
        <f aca="false">AS40*$J$43</f>
        <v>13625.8383842084</v>
      </c>
      <c r="AU40" s="44" t="n">
        <f aca="false">0.25*AJ40/$AM$43</f>
        <v>0.00114077976264641</v>
      </c>
      <c r="AV40" s="43" t="n">
        <f aca="false">AU40*$J$43</f>
        <v>13346.9726400344</v>
      </c>
      <c r="AW40" s="44" t="n">
        <f aca="false">0.35*AL40/$AM$43</f>
        <v>0.00140229465346338</v>
      </c>
      <c r="AX40" s="43" t="n">
        <f aca="false">AW40*$J$43</f>
        <v>16406.6623426273</v>
      </c>
    </row>
    <row r="41" customFormat="false" ht="13.8" hidden="false" customHeight="false" outlineLevel="0" collapsed="false">
      <c r="A41" s="13" t="s">
        <v>47</v>
      </c>
      <c r="B41" s="41"/>
      <c r="C41" s="41"/>
      <c r="D41" s="41"/>
      <c r="E41" s="41"/>
      <c r="F41" s="41"/>
      <c r="G41" s="41"/>
      <c r="H41" s="41"/>
      <c r="I41" s="15" t="n">
        <f aca="false">AO41+AQ41+AS41+AU41+AW41</f>
        <v>0.0316946317861652</v>
      </c>
      <c r="J41" s="43" t="n">
        <f aca="false">ROUND(AP41+AR41+AT41+AV41+AX41,0)</f>
        <v>370823</v>
      </c>
      <c r="K41" s="15" t="n">
        <f aca="false">I41-DatosMinisterio!J41</f>
        <v>0</v>
      </c>
      <c r="L41" s="43" t="n">
        <f aca="false">J41-DatosMinisterio!K41</f>
        <v>0</v>
      </c>
      <c r="M41" s="44" t="n">
        <v>0</v>
      </c>
      <c r="N41" s="43" t="n">
        <f aca="false">DatosMinisterio!L41</f>
        <v>2626453</v>
      </c>
      <c r="O41" s="43" t="n">
        <v>0</v>
      </c>
      <c r="P41" s="14" t="n">
        <f aca="false">N41+J41</f>
        <v>2997276</v>
      </c>
      <c r="Q41" s="43" t="n">
        <f aca="false">P41-DatosMinisterio!M41</f>
        <v>0</v>
      </c>
      <c r="S41" s="14" t="n">
        <f aca="false">B41+DatosMinisterio!B41</f>
        <v>0</v>
      </c>
      <c r="T41" s="14" t="n">
        <f aca="false">C41+DatosMinisterio!C41</f>
        <v>0</v>
      </c>
      <c r="U41" s="14" t="n">
        <f aca="false">D41+DatosMinisterio!D41</f>
        <v>34.8609674534894</v>
      </c>
      <c r="V41" s="14" t="n">
        <f aca="false">E41+DatosMinisterio!E41</f>
        <v>29.0314219989439</v>
      </c>
      <c r="W41" s="14" t="n">
        <f aca="false">F41+DatosMinisterio!F41</f>
        <v>4</v>
      </c>
      <c r="X41" s="14" t="n">
        <f aca="false">G41+DatosMinisterio!G41</f>
        <v>14</v>
      </c>
      <c r="Y41" s="14" t="n">
        <f aca="false">H41+DatosMinisterio!H41</f>
        <v>0</v>
      </c>
      <c r="Z41" s="14" t="n">
        <f aca="false">X41+0.33*Y41</f>
        <v>14</v>
      </c>
      <c r="AC41" s="50" t="n">
        <f aca="false">IF(T41&gt;0,S41/T41,0)</f>
        <v>0</v>
      </c>
      <c r="AD41" s="51" t="n">
        <f aca="false">EXP((((AC41-AC43)/AC44+2)/4-1.9)^3)</f>
        <v>0.0008692139861122</v>
      </c>
      <c r="AE41" s="52" t="n">
        <f aca="false">S41/U41</f>
        <v>0</v>
      </c>
      <c r="AF41" s="51" t="n">
        <f aca="false">EXP((((AE41-AE43)/AE44+2)/4-1.9)^3)</f>
        <v>0.000169068040733733</v>
      </c>
      <c r="AG41" s="51" t="n">
        <f aca="false">V41/U41</f>
        <v>0.832777289892395</v>
      </c>
      <c r="AH41" s="51" t="n">
        <f aca="false">EXP((((AG41-AG43)/AG44+2)/4-1.9)^3)</f>
        <v>0.306639472703143</v>
      </c>
      <c r="AI41" s="51" t="n">
        <f aca="false">W41/U41</f>
        <v>0.114741508689818</v>
      </c>
      <c r="AJ41" s="51" t="n">
        <f aca="false">EXP((((AI41-AI43)/AI44+2)/4-1.9)^3)</f>
        <v>0.0407798248384232</v>
      </c>
      <c r="AK41" s="51" t="n">
        <f aca="false">Z41/U41</f>
        <v>0.401595280414361</v>
      </c>
      <c r="AL41" s="51" t="n">
        <f aca="false">EXP((((AK41-AK43)/AK44+2)/4-1.9)^3)</f>
        <v>0.0380714720657382</v>
      </c>
      <c r="AM41" s="51" t="n">
        <f aca="false">0.01*AD41+0.15*AF41+0.24*AH41+0.25*AJ41+0.35*AL41</f>
        <v>0.0971474972273398</v>
      </c>
      <c r="AO41" s="44" t="n">
        <f aca="false">0.01*AD41/$AM$43</f>
        <v>2.83583396582429E-006</v>
      </c>
      <c r="AP41" s="43" t="n">
        <f aca="false">AO41*$J$43</f>
        <v>33.1788830700607</v>
      </c>
      <c r="AQ41" s="44" t="n">
        <f aca="false">0.15*AF41/$AM$43</f>
        <v>8.27383532896E-006</v>
      </c>
      <c r="AR41" s="43" t="n">
        <f aca="false">AQ41*$J$43</f>
        <v>96.8027812025686</v>
      </c>
      <c r="AS41" s="44" t="n">
        <f aca="false">0.24*AH41/$AM$43</f>
        <v>0.0240100682919783</v>
      </c>
      <c r="AT41" s="43" t="n">
        <f aca="false">AS41*$J$43</f>
        <v>280914.629687131</v>
      </c>
      <c r="AU41" s="44" t="n">
        <f aca="false">0.25*AJ41/$AM$43</f>
        <v>0.00332613183418789</v>
      </c>
      <c r="AV41" s="43" t="n">
        <f aca="false">AU41*$J$43</f>
        <v>38915.3034105962</v>
      </c>
      <c r="AW41" s="44" t="n">
        <f aca="false">0.35*AL41/$AM$43</f>
        <v>0.00434732199070426</v>
      </c>
      <c r="AX41" s="43" t="n">
        <f aca="false">AW41*$J$43</f>
        <v>50863.0934447371</v>
      </c>
    </row>
    <row r="42" customFormat="false" ht="13.8" hidden="false" customHeight="false" outlineLevel="0" collapsed="false">
      <c r="A42" s="16" t="s">
        <v>48</v>
      </c>
      <c r="B42" s="41"/>
      <c r="C42" s="41"/>
      <c r="D42" s="41"/>
      <c r="E42" s="41"/>
      <c r="F42" s="41"/>
      <c r="G42" s="41"/>
      <c r="H42" s="41"/>
      <c r="I42" s="18" t="n">
        <f aca="false">AO42+AQ42+AS42+AU42+AW42</f>
        <v>0.0129037704319343</v>
      </c>
      <c r="J42" s="53" t="n">
        <f aca="false">ROUND(AP42+AR42+AT42+AV42+AX42,0)</f>
        <v>150972</v>
      </c>
      <c r="K42" s="18" t="n">
        <f aca="false">I42-DatosMinisterio!J42</f>
        <v>7.97972798949331E-017</v>
      </c>
      <c r="L42" s="53" t="n">
        <f aca="false">J42-DatosMinisterio!K42</f>
        <v>0</v>
      </c>
      <c r="M42" s="54" t="n">
        <v>0</v>
      </c>
      <c r="N42" s="53" t="n">
        <f aca="false">DatosMinisterio!L42</f>
        <v>2626453</v>
      </c>
      <c r="O42" s="53" t="n">
        <v>0</v>
      </c>
      <c r="P42" s="17" t="n">
        <f aca="false">N42+J42</f>
        <v>2777425</v>
      </c>
      <c r="Q42" s="53" t="n">
        <f aca="false">P42-DatosMinisterio!M42</f>
        <v>0</v>
      </c>
      <c r="S42" s="17" t="n">
        <f aca="false">B42+DatosMinisterio!B42</f>
        <v>0</v>
      </c>
      <c r="T42" s="17" t="n">
        <f aca="false">C42+DatosMinisterio!C42</f>
        <v>0</v>
      </c>
      <c r="U42" s="17" t="n">
        <f aca="false">D42+DatosMinisterio!D42</f>
        <v>15.3522727272727</v>
      </c>
      <c r="V42" s="17" t="n">
        <f aca="false">E42+DatosMinisterio!E42</f>
        <v>11.2840909090909</v>
      </c>
      <c r="W42" s="17" t="n">
        <f aca="false">F42+DatosMinisterio!F42</f>
        <v>1</v>
      </c>
      <c r="X42" s="17" t="n">
        <f aca="false">G42+DatosMinisterio!G42</f>
        <v>3</v>
      </c>
      <c r="Y42" s="17" t="n">
        <f aca="false">H42+DatosMinisterio!H42</f>
        <v>0</v>
      </c>
      <c r="Z42" s="17" t="n">
        <f aca="false">X42+0.33*Y42</f>
        <v>3</v>
      </c>
      <c r="AC42" s="55" t="n">
        <f aca="false">IF(T42&gt;0,S42/T42,0)</f>
        <v>0</v>
      </c>
      <c r="AD42" s="56" t="n">
        <f aca="false">EXP((((AC42-AC43)/AC44+2)/4-1.9)^3)</f>
        <v>0.0008692139861122</v>
      </c>
      <c r="AE42" s="57" t="n">
        <f aca="false">S42/U42</f>
        <v>0</v>
      </c>
      <c r="AF42" s="56" t="n">
        <f aca="false">EXP((((AE42-AE43)/AE44+2)/4-1.9)^3)</f>
        <v>0.000169068040733733</v>
      </c>
      <c r="AG42" s="56" t="n">
        <f aca="false">V42/U42</f>
        <v>0.735011102886751</v>
      </c>
      <c r="AH42" s="56" t="n">
        <f aca="false">EXP((((AG42-AG43)/AG44+2)/4-1.9)^3)</f>
        <v>0.130330496491172</v>
      </c>
      <c r="AI42" s="56" t="n">
        <f aca="false">W42/U42</f>
        <v>0.065136935603257</v>
      </c>
      <c r="AJ42" s="56" t="n">
        <f aca="false">EXP((((AI42-AI43)/AI44+2)/4-1.9)^3)</f>
        <v>0.0187244914967556</v>
      </c>
      <c r="AK42" s="56" t="n">
        <f aca="false">Z42/U42</f>
        <v>0.195410806809771</v>
      </c>
      <c r="AL42" s="56" t="n">
        <f aca="false">EXP((((AK42-AK43)/AK44+2)/4-1.9)^3)</f>
        <v>0.010162762611658</v>
      </c>
      <c r="AM42" s="56" t="n">
        <f aca="false">0.01*AD42+0.15*AF42+0.24*AH42+0.25*AJ42+0.35*AL42</f>
        <v>0.0395514612921218</v>
      </c>
      <c r="AO42" s="54" t="n">
        <f aca="false">0.01*AD42/$AM$43</f>
        <v>2.83583396582429E-006</v>
      </c>
      <c r="AP42" s="53" t="n">
        <f aca="false">AO42*$J$43</f>
        <v>33.1788830700607</v>
      </c>
      <c r="AQ42" s="54" t="n">
        <f aca="false">0.15*AF42/$AM$43</f>
        <v>8.27383532896E-006</v>
      </c>
      <c r="AR42" s="53" t="n">
        <f aca="false">AQ42*$J$43</f>
        <v>96.8027812025686</v>
      </c>
      <c r="AS42" s="54" t="n">
        <f aca="false">0.24*AH42/$AM$43</f>
        <v>0.0102049618520897</v>
      </c>
      <c r="AT42" s="53" t="n">
        <f aca="false">AS42*$J$43</f>
        <v>119396.706614485</v>
      </c>
      <c r="AU42" s="54" t="n">
        <f aca="false">0.25*AJ42/$AM$43</f>
        <v>0.0015272289053007</v>
      </c>
      <c r="AV42" s="53" t="n">
        <f aca="false">AU42*$J$43</f>
        <v>17868.3765978026</v>
      </c>
      <c r="AW42" s="54" t="n">
        <f aca="false">0.35*AL42/$AM$43</f>
        <v>0.00116047000524909</v>
      </c>
      <c r="AX42" s="53" t="n">
        <f aca="false">AW42*$J$43</f>
        <v>13577.3458793737</v>
      </c>
    </row>
    <row r="43" customFormat="false" ht="13.8" hidden="false" customHeight="false" outlineLevel="0" collapsed="false">
      <c r="A43" s="19" t="s">
        <v>49</v>
      </c>
      <c r="B43" s="41"/>
      <c r="C43" s="41"/>
      <c r="D43" s="41"/>
      <c r="E43" s="41"/>
      <c r="F43" s="41"/>
      <c r="G43" s="41"/>
      <c r="H43" s="41"/>
      <c r="I43" s="58"/>
      <c r="J43" s="59" t="n">
        <f aca="false">DatosMinisterio!K43</f>
        <v>11699868</v>
      </c>
      <c r="K43" s="58"/>
      <c r="L43" s="60"/>
      <c r="M43" s="61"/>
      <c r="N43" s="59" t="n">
        <f aca="false">DatosMinisterio!L43</f>
        <v>222297483</v>
      </c>
      <c r="O43" s="60"/>
      <c r="P43" s="62" t="n">
        <f aca="false">DatosMinisterio!M43</f>
        <v>233997351</v>
      </c>
      <c r="Q43" s="60"/>
      <c r="S43" s="20"/>
      <c r="T43" s="20"/>
      <c r="U43" s="20"/>
      <c r="V43" s="20"/>
      <c r="W43" s="20"/>
      <c r="X43" s="20"/>
      <c r="Y43" s="20"/>
      <c r="Z43" s="20"/>
      <c r="AB43" s="63" t="s">
        <v>207</v>
      </c>
      <c r="AC43" s="63" t="n">
        <f aca="false">AVERAGE(AC16:AC42)</f>
        <v>188.890127654498</v>
      </c>
      <c r="AD43" s="20"/>
      <c r="AE43" s="64" t="n">
        <f aca="false">AVERAGE(AE16:AE42)</f>
        <v>16.2137705792121</v>
      </c>
      <c r="AF43" s="20"/>
      <c r="AG43" s="65" t="n">
        <f aca="false">AVERAGE(AG16:AG42)</f>
        <v>0.673586884984743</v>
      </c>
      <c r="AH43" s="20"/>
      <c r="AI43" s="65" t="n">
        <f aca="false">AVERAGE(AI16:AI42)</f>
        <v>0.147629494712899</v>
      </c>
      <c r="AJ43" s="20"/>
      <c r="AK43" s="65" t="n">
        <f aca="false">AVERAGE(AK16:AK42)</f>
        <v>0.499053085234269</v>
      </c>
      <c r="AL43" s="66"/>
      <c r="AM43" s="65" t="n">
        <f aca="false">SUM(AM16:AM42)</f>
        <v>3.06510887656833</v>
      </c>
      <c r="AO43" s="61" t="n">
        <f aca="false">SUM(AO16:AO42)</f>
        <v>0.0097303742887746</v>
      </c>
      <c r="AP43" s="60" t="n">
        <f aca="false">SUM(AP16:AP42)</f>
        <v>113844.094769257</v>
      </c>
      <c r="AQ43" s="61" t="n">
        <f aca="false">SUM(AQ16:AQ42)</f>
        <v>0.138267364169144</v>
      </c>
      <c r="AR43" s="60" t="n">
        <f aca="false">SUM(AR16:AR42)</f>
        <v>1617709.90948692</v>
      </c>
      <c r="AS43" s="61" t="n">
        <f aca="false">SUM(AS16:AS42)</f>
        <v>0.238327132742363</v>
      </c>
      <c r="AT43" s="60" t="n">
        <f aca="false">SUM(AT16:AT42)</f>
        <v>2788395.99390412</v>
      </c>
      <c r="AU43" s="61" t="n">
        <f aca="false">SUM(AU16:AU42)</f>
        <v>0.257771991607742</v>
      </c>
      <c r="AV43" s="60" t="n">
        <f aca="false">SUM(AV16:AV42)</f>
        <v>3015898.27590769</v>
      </c>
      <c r="AW43" s="61" t="n">
        <f aca="false">SUM(AW16:AW42)</f>
        <v>0.355903137191976</v>
      </c>
      <c r="AX43" s="60" t="n">
        <f aca="false">SUM(AX16:AX42)</f>
        <v>4164019.72593201</v>
      </c>
    </row>
    <row r="44" customFormat="false" ht="13.8" hidden="false" customHeight="false" outlineLevel="0" collapsed="false">
      <c r="A44" s="23" t="s">
        <v>50</v>
      </c>
      <c r="AB44" s="63" t="s">
        <v>208</v>
      </c>
      <c r="AC44" s="63" t="n">
        <f aca="false">_xlfn.STDEV.P(AC16:AC42)</f>
        <v>91.2889321272915</v>
      </c>
      <c r="AD44" s="20"/>
      <c r="AE44" s="64" t="n">
        <f aca="false">_xlfn.STDEV.P(AE16:AE42)</f>
        <v>6.18332722811864</v>
      </c>
      <c r="AF44" s="20"/>
      <c r="AG44" s="65" t="n">
        <f aca="false">_xlfn.STDEV.P(AG16:AG42)</f>
        <v>0.116144172653698</v>
      </c>
      <c r="AH44" s="20"/>
      <c r="AI44" s="65" t="n">
        <f aca="false">_xlfn.STDEV.P(AI16:AI42)</f>
        <v>0.111793544758489</v>
      </c>
      <c r="AJ44" s="20"/>
      <c r="AK44" s="65" t="n">
        <f aca="false">_xlfn.STDEV.P(AK16:AK42)</f>
        <v>0.289978722545285</v>
      </c>
      <c r="AL44" s="20"/>
      <c r="AM44" s="65"/>
    </row>
    <row r="45" customFormat="false" ht="13.8" hidden="false" customHeight="false" outlineLevel="0" collapsed="false">
      <c r="A45" s="23" t="s">
        <v>51</v>
      </c>
    </row>
    <row r="47" customFormat="false" ht="13.8" hidden="false" customHeight="false" outlineLevel="0" collapsed="false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</row>
    <row r="48" customFormat="false" ht="13.8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</row>
    <row r="49" customFormat="false" ht="9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67"/>
    </row>
    <row r="50" customFormat="false" ht="12.75" hidden="false" customHeight="true" outlineLevel="0" collapsed="false">
      <c r="A50" s="7" t="s">
        <v>8</v>
      </c>
      <c r="B50" s="36" t="s">
        <v>188</v>
      </c>
      <c r="C50" s="36"/>
      <c r="D50" s="36"/>
      <c r="E50" s="36"/>
      <c r="F50" s="36"/>
      <c r="G50" s="36"/>
      <c r="H50" s="36"/>
      <c r="I50" s="7" t="s">
        <v>10</v>
      </c>
      <c r="J50" s="37" t="s">
        <v>11</v>
      </c>
      <c r="K50" s="38" t="s">
        <v>189</v>
      </c>
      <c r="L50" s="37" t="s">
        <v>190</v>
      </c>
      <c r="M50" s="38" t="s">
        <v>191</v>
      </c>
      <c r="N50" s="37" t="s">
        <v>12</v>
      </c>
      <c r="O50" s="37" t="s">
        <v>192</v>
      </c>
      <c r="P50" s="7" t="s">
        <v>193</v>
      </c>
      <c r="Q50" s="37" t="s">
        <v>194</v>
      </c>
      <c r="S50" s="8" t="s">
        <v>188</v>
      </c>
      <c r="T50" s="8"/>
      <c r="U50" s="8"/>
      <c r="V50" s="8"/>
      <c r="W50" s="8"/>
      <c r="X50" s="8"/>
      <c r="Y50" s="8"/>
      <c r="Z50" s="8"/>
      <c r="AC50" s="9" t="s">
        <v>196</v>
      </c>
      <c r="AD50" s="9"/>
      <c r="AE50" s="9" t="s">
        <v>197</v>
      </c>
      <c r="AF50" s="9"/>
      <c r="AG50" s="9" t="s">
        <v>198</v>
      </c>
      <c r="AH50" s="9"/>
      <c r="AI50" s="9" t="s">
        <v>199</v>
      </c>
      <c r="AJ50" s="9"/>
      <c r="AK50" s="9" t="s">
        <v>200</v>
      </c>
      <c r="AL50" s="9"/>
      <c r="AM50" s="39" t="s">
        <v>201</v>
      </c>
      <c r="AO50" s="9" t="s">
        <v>196</v>
      </c>
      <c r="AP50" s="9"/>
      <c r="AQ50" s="9" t="s">
        <v>197</v>
      </c>
      <c r="AR50" s="9"/>
      <c r="AS50" s="9" t="s">
        <v>198</v>
      </c>
      <c r="AT50" s="9"/>
      <c r="AU50" s="9" t="s">
        <v>199</v>
      </c>
      <c r="AV50" s="9"/>
      <c r="AW50" s="39" t="s">
        <v>200</v>
      </c>
      <c r="AX50" s="39"/>
    </row>
    <row r="51" customFormat="false" ht="37.75" hidden="false" customHeight="false" outlineLevel="0" collapsed="false">
      <c r="A51" s="7"/>
      <c r="B51" s="9" t="s">
        <v>54</v>
      </c>
      <c r="C51" s="9" t="s">
        <v>55</v>
      </c>
      <c r="D51" s="9" t="s">
        <v>56</v>
      </c>
      <c r="E51" s="9" t="s">
        <v>57</v>
      </c>
      <c r="F51" s="9" t="s">
        <v>58</v>
      </c>
      <c r="G51" s="9" t="s">
        <v>59</v>
      </c>
      <c r="H51" s="9" t="s">
        <v>60</v>
      </c>
      <c r="I51" s="7"/>
      <c r="J51" s="37"/>
      <c r="K51" s="38"/>
      <c r="L51" s="37"/>
      <c r="M51" s="38"/>
      <c r="N51" s="37"/>
      <c r="O51" s="37"/>
      <c r="P51" s="7"/>
      <c r="Q51" s="37"/>
      <c r="S51" s="9" t="s">
        <v>54</v>
      </c>
      <c r="T51" s="9" t="s">
        <v>55</v>
      </c>
      <c r="U51" s="9" t="s">
        <v>56</v>
      </c>
      <c r="V51" s="9" t="s">
        <v>57</v>
      </c>
      <c r="W51" s="9" t="s">
        <v>58</v>
      </c>
      <c r="X51" s="9" t="s">
        <v>59</v>
      </c>
      <c r="Y51" s="9" t="s">
        <v>60</v>
      </c>
      <c r="Z51" s="7" t="s">
        <v>21</v>
      </c>
      <c r="AC51" s="9" t="s">
        <v>202</v>
      </c>
      <c r="AD51" s="9" t="s">
        <v>203</v>
      </c>
      <c r="AE51" s="9" t="s">
        <v>202</v>
      </c>
      <c r="AF51" s="9" t="s">
        <v>203</v>
      </c>
      <c r="AG51" s="9" t="s">
        <v>202</v>
      </c>
      <c r="AH51" s="9" t="s">
        <v>203</v>
      </c>
      <c r="AI51" s="9" t="s">
        <v>202</v>
      </c>
      <c r="AJ51" s="9" t="s">
        <v>203</v>
      </c>
      <c r="AK51" s="9" t="s">
        <v>202</v>
      </c>
      <c r="AL51" s="9" t="s">
        <v>203</v>
      </c>
      <c r="AM51" s="40" t="s">
        <v>204</v>
      </c>
      <c r="AO51" s="9" t="s">
        <v>205</v>
      </c>
      <c r="AP51" s="9" t="s">
        <v>206</v>
      </c>
      <c r="AQ51" s="9" t="s">
        <v>205</v>
      </c>
      <c r="AR51" s="9" t="s">
        <v>206</v>
      </c>
      <c r="AS51" s="9" t="s">
        <v>205</v>
      </c>
      <c r="AT51" s="9" t="s">
        <v>206</v>
      </c>
      <c r="AU51" s="9" t="s">
        <v>205</v>
      </c>
      <c r="AV51" s="9" t="s">
        <v>206</v>
      </c>
      <c r="AW51" s="9" t="s">
        <v>205</v>
      </c>
      <c r="AX51" s="40" t="s">
        <v>206</v>
      </c>
    </row>
    <row r="52" customFormat="false" ht="13.8" hidden="false" customHeight="false" outlineLevel="0" collapsed="false">
      <c r="A52" s="10" t="s">
        <v>61</v>
      </c>
      <c r="B52" s="41" t="n">
        <v>0</v>
      </c>
      <c r="C52" s="41"/>
      <c r="D52" s="41"/>
      <c r="E52" s="41"/>
      <c r="F52" s="41"/>
      <c r="G52" s="41"/>
      <c r="H52" s="41"/>
      <c r="I52" s="68" t="n">
        <f aca="false">AO52+AQ52+AS52+AU52+AW52</f>
        <v>0.123935867368533</v>
      </c>
      <c r="J52" s="49" t="n">
        <f aca="false">ROUND(AP52+AR52+AT52+AV52+AX52,0)</f>
        <v>1379892</v>
      </c>
      <c r="K52" s="12" t="n">
        <f aca="false">I52-DatosMinisterio!J52</f>
        <v>0</v>
      </c>
      <c r="L52" s="43" t="n">
        <f aca="false">J52-DatosMinisterio!K52</f>
        <v>0</v>
      </c>
      <c r="M52" s="44" t="n">
        <f aca="false">P86/P$111</f>
        <v>0.183413317398998</v>
      </c>
      <c r="N52" s="43" t="n">
        <f aca="false">ROUND(N$77*M52,0)</f>
        <v>38800064</v>
      </c>
      <c r="O52" s="43" t="n">
        <f aca="false">N52-DatosMinisterio!L52</f>
        <v>-512</v>
      </c>
      <c r="P52" s="14" t="n">
        <f aca="false">N52+J52</f>
        <v>40179956</v>
      </c>
      <c r="Q52" s="43" t="n">
        <f aca="false">P52-DatosMinisterio!M52</f>
        <v>-512</v>
      </c>
      <c r="S52" s="11" t="n">
        <f aca="false">B52+DatosMinisterio!B52</f>
        <v>29492</v>
      </c>
      <c r="T52" s="11" t="n">
        <f aca="false">C52+DatosMinisterio!C52</f>
        <v>72</v>
      </c>
      <c r="U52" s="11" t="n">
        <f aca="false">D52+DatosMinisterio!D52</f>
        <v>2170.0114342041</v>
      </c>
      <c r="V52" s="11" t="n">
        <f aca="false">E52+DatosMinisterio!E52</f>
        <v>1465.02392254146</v>
      </c>
      <c r="W52" s="11" t="n">
        <f aca="false">F52+DatosMinisterio!F52</f>
        <v>875.5</v>
      </c>
      <c r="X52" s="11" t="n">
        <f aca="false">G52+DatosMinisterio!G52</f>
        <v>2257</v>
      </c>
      <c r="Y52" s="11" t="n">
        <f aca="false">H52+DatosMinisterio!H52</f>
        <v>256</v>
      </c>
      <c r="Z52" s="11" t="n">
        <f aca="false">X52+0.33*Y52</f>
        <v>2341.48</v>
      </c>
      <c r="AC52" s="45" t="n">
        <f aca="false">IF(T52&gt;0,S52/T52,0)</f>
        <v>409.611111111111</v>
      </c>
      <c r="AD52" s="46" t="n">
        <f aca="false">EXP((((AC52-AC$77)/AC$78+2)/4-1.9)^3)</f>
        <v>0.666604438763057</v>
      </c>
      <c r="AE52" s="47" t="n">
        <f aca="false">S52/U52</f>
        <v>13.5907117977085</v>
      </c>
      <c r="AF52" s="46" t="n">
        <f aca="false">EXP((((AE52-AE$77)/AE$78+2)/4-1.9)^3)</f>
        <v>0.0161973846915818</v>
      </c>
      <c r="AG52" s="46" t="n">
        <f aca="false">V52/U52</f>
        <v>0.675122674217056</v>
      </c>
      <c r="AH52" s="46" t="n">
        <f aca="false">EXP((((AG52-AG$77)/AG$78+2)/4-1.9)^3)</f>
        <v>0.0835286098923528</v>
      </c>
      <c r="AI52" s="46" t="n">
        <f aca="false">W52/U52</f>
        <v>0.403454095310382</v>
      </c>
      <c r="AJ52" s="46" t="n">
        <f aca="false">EXP((((AI52-AI$77)/AI$78+2)/4-1.9)^3)</f>
        <v>0.570978536309499</v>
      </c>
      <c r="AK52" s="46" t="n">
        <f aca="false">Z52/U52</f>
        <v>1.07901735589646</v>
      </c>
      <c r="AL52" s="46" t="n">
        <f aca="false">EXP((((AK52-AK$77)/AK$78+2)/4-1.9)^3)</f>
        <v>0.524532227515222</v>
      </c>
      <c r="AM52" s="46" t="n">
        <f aca="false">0.01*AD52+0.15*AF52+0.24*AH52+0.25*AJ52+0.35*AL52</f>
        <v>0.355473432173235</v>
      </c>
      <c r="AO52" s="48" t="n">
        <f aca="false">0.01*AD52/$AM$77</f>
        <v>0.00232411741166501</v>
      </c>
      <c r="AP52" s="49" t="n">
        <f aca="false">AO52*$J$77</f>
        <v>25876.530359733</v>
      </c>
      <c r="AQ52" s="48" t="n">
        <f aca="false">0.15*AF52/$AM$77</f>
        <v>0.000847083103474253</v>
      </c>
      <c r="AR52" s="49" t="n">
        <f aca="false">AQ52*$J$77</f>
        <v>9431.35296618474</v>
      </c>
      <c r="AS52" s="48" t="n">
        <f aca="false">0.24*AH52/$AM$77</f>
        <v>0.00698934307667859</v>
      </c>
      <c r="AT52" s="49" t="n">
        <f aca="false">AS52*$J$77</f>
        <v>77818.765700264</v>
      </c>
      <c r="AU52" s="48" t="n">
        <f aca="false">0.25*AJ52/$AM$77</f>
        <v>0.0497679388538994</v>
      </c>
      <c r="AV52" s="49" t="n">
        <f aca="false">AU52*$J$77</f>
        <v>554112.100460391</v>
      </c>
      <c r="AW52" s="48" t="n">
        <f aca="false">0.35*AL52/$AM$77</f>
        <v>0.0640073849228157</v>
      </c>
      <c r="AX52" s="49" t="n">
        <f aca="false">AW52*$J$77</f>
        <v>712652.911117682</v>
      </c>
    </row>
    <row r="53" customFormat="false" ht="13.8" hidden="false" customHeight="false" outlineLevel="0" collapsed="false">
      <c r="A53" s="13" t="s">
        <v>62</v>
      </c>
      <c r="B53" s="41"/>
      <c r="C53" s="41"/>
      <c r="D53" s="41"/>
      <c r="E53" s="41"/>
      <c r="F53" s="41"/>
      <c r="G53" s="41"/>
      <c r="H53" s="41"/>
      <c r="I53" s="69" t="n">
        <f aca="false">AO53+AQ53+AS53+AU53+AW53</f>
        <v>0.0925893195555448</v>
      </c>
      <c r="J53" s="43" t="n">
        <f aca="false">ROUND(AP53+AR53+AT53+AV53+AX53,0)</f>
        <v>1030882</v>
      </c>
      <c r="K53" s="15" t="n">
        <f aca="false">I53-DatosMinisterio!J53</f>
        <v>0</v>
      </c>
      <c r="L53" s="43" t="n">
        <f aca="false">J53-DatosMinisterio!K53</f>
        <v>0</v>
      </c>
      <c r="M53" s="44" t="n">
        <f aca="false">P87/P$111</f>
        <v>0.118477658954778</v>
      </c>
      <c r="N53" s="43" t="n">
        <f aca="false">ROUND(N$77*M53,0)</f>
        <v>25063288</v>
      </c>
      <c r="O53" s="43" t="n">
        <f aca="false">N53-DatosMinisterio!L53</f>
        <v>-623</v>
      </c>
      <c r="P53" s="14" t="n">
        <f aca="false">N53+J53</f>
        <v>26094170</v>
      </c>
      <c r="Q53" s="43" t="n">
        <f aca="false">P53-DatosMinisterio!M53</f>
        <v>-623</v>
      </c>
      <c r="S53" s="14" t="n">
        <f aca="false">B53+DatosMinisterio!B53</f>
        <v>25271</v>
      </c>
      <c r="T53" s="14" t="n">
        <f aca="false">C53+DatosMinisterio!C53</f>
        <v>75</v>
      </c>
      <c r="U53" s="14" t="n">
        <f aca="false">D53+DatosMinisterio!D53</f>
        <v>2191.49447809381</v>
      </c>
      <c r="V53" s="14" t="n">
        <f aca="false">E53+DatosMinisterio!E53</f>
        <v>1495.96098270745</v>
      </c>
      <c r="W53" s="14" t="n">
        <f aca="false">F53+DatosMinisterio!F53</f>
        <v>758</v>
      </c>
      <c r="X53" s="14" t="n">
        <f aca="false">G53+DatosMinisterio!G53</f>
        <v>1984</v>
      </c>
      <c r="Y53" s="14" t="n">
        <f aca="false">H53+DatosMinisterio!H53</f>
        <v>188</v>
      </c>
      <c r="Z53" s="14" t="n">
        <f aca="false">X53+0.33*Y53</f>
        <v>2046.04</v>
      </c>
      <c r="AC53" s="50" t="n">
        <f aca="false">IF(T53&gt;0,S53/T53,0)</f>
        <v>336.946666666667</v>
      </c>
      <c r="AD53" s="51" t="n">
        <f aca="false">EXP((((AC53-AC$77)/AC$78+2)/4-1.9)^3)</f>
        <v>0.398935320685813</v>
      </c>
      <c r="AE53" s="52" t="n">
        <f aca="false">S53/U53</f>
        <v>11.531400262519</v>
      </c>
      <c r="AF53" s="51" t="n">
        <f aca="false">EXP((((AE53-AE$77)/AE$78+2)/4-1.9)^3)</f>
        <v>0.00611298791701088</v>
      </c>
      <c r="AG53" s="51" t="n">
        <f aca="false">V53/U53</f>
        <v>0.682621379000077</v>
      </c>
      <c r="AH53" s="51" t="n">
        <f aca="false">EXP((((AG53-AG$77)/AG$78+2)/4-1.9)^3)</f>
        <v>0.0910170612301064</v>
      </c>
      <c r="AI53" s="51" t="n">
        <f aca="false">W53/U53</f>
        <v>0.345882687625715</v>
      </c>
      <c r="AJ53" s="51" t="n">
        <f aca="false">EXP((((AI53-AI$77)/AI$78+2)/4-1.9)^3)</f>
        <v>0.423785822289064</v>
      </c>
      <c r="AK53" s="51" t="n">
        <f aca="false">Z53/U53</f>
        <v>0.933627723205432</v>
      </c>
      <c r="AL53" s="51" t="n">
        <f aca="false">EXP((((AK53-AK$77)/AK$78+2)/4-1.9)^3)</f>
        <v>0.379623617252123</v>
      </c>
      <c r="AM53" s="51" t="n">
        <f aca="false">0.01*AD53+0.15*AF53+0.24*AH53+0.25*AJ53+0.35*AL53</f>
        <v>0.265565117700144</v>
      </c>
      <c r="AO53" s="44" t="n">
        <f aca="false">0.01*AD53/$AM$77</f>
        <v>0.00139088861552514</v>
      </c>
      <c r="AP53" s="43" t="n">
        <f aca="false">AO53*$J$77</f>
        <v>15486.0384015018</v>
      </c>
      <c r="AQ53" s="44" t="n">
        <f aca="false">0.15*AF53/$AM$77</f>
        <v>0.000319694128085593</v>
      </c>
      <c r="AR53" s="43" t="n">
        <f aca="false">AQ53*$J$77</f>
        <v>3559.44788749236</v>
      </c>
      <c r="AS53" s="44" t="n">
        <f aca="false">0.24*AH53/$AM$77</f>
        <v>0.00761594701010959</v>
      </c>
      <c r="AT53" s="43" t="n">
        <f aca="false">AS53*$J$77</f>
        <v>84795.3218869584</v>
      </c>
      <c r="AU53" s="44" t="n">
        <f aca="false">0.25*AJ53/$AM$77</f>
        <v>0.0369382481995772</v>
      </c>
      <c r="AV53" s="43" t="n">
        <f aca="false">AU53*$J$77</f>
        <v>411267.389579492</v>
      </c>
      <c r="AW53" s="44" t="n">
        <f aca="false">0.35*AL53/$AM$77</f>
        <v>0.0463245416022472</v>
      </c>
      <c r="AX53" s="43" t="n">
        <f aca="false">AW53*$J$77</f>
        <v>515773.601262467</v>
      </c>
    </row>
    <row r="54" customFormat="false" ht="13.8" hidden="false" customHeight="false" outlineLevel="0" collapsed="false">
      <c r="A54" s="13" t="s">
        <v>63</v>
      </c>
      <c r="B54" s="41"/>
      <c r="C54" s="41"/>
      <c r="D54" s="41"/>
      <c r="E54" s="41"/>
      <c r="F54" s="41"/>
      <c r="G54" s="41"/>
      <c r="H54" s="41"/>
      <c r="I54" s="69" t="n">
        <f aca="false">AO54+AQ54+AS54+AU54+AW54</f>
        <v>0.0650763063576155</v>
      </c>
      <c r="J54" s="43" t="n">
        <f aca="false">ROUND(AP54+AR54+AT54+AV54+AX54,0)</f>
        <v>724554</v>
      </c>
      <c r="K54" s="15" t="n">
        <f aca="false">I54-DatosMinisterio!J54</f>
        <v>1.0547118733939E-015</v>
      </c>
      <c r="L54" s="43" t="n">
        <f aca="false">J54-DatosMinisterio!K54</f>
        <v>0</v>
      </c>
      <c r="M54" s="44" t="n">
        <f aca="false">P88/P$111</f>
        <v>0.0726384589381714</v>
      </c>
      <c r="N54" s="43" t="n">
        <f aca="false">ROUND(N$77*M54,0)</f>
        <v>15366261</v>
      </c>
      <c r="O54" s="43" t="n">
        <f aca="false">N54-DatosMinisterio!L54</f>
        <v>648</v>
      </c>
      <c r="P54" s="14" t="n">
        <f aca="false">N54+J54</f>
        <v>16090815</v>
      </c>
      <c r="Q54" s="43" t="n">
        <f aca="false">P54-DatosMinisterio!M54</f>
        <v>648</v>
      </c>
      <c r="S54" s="14" t="n">
        <f aca="false">B54+DatosMinisterio!B54</f>
        <v>24210</v>
      </c>
      <c r="T54" s="14" t="n">
        <f aca="false">C54+DatosMinisterio!C54</f>
        <v>92</v>
      </c>
      <c r="U54" s="14" t="n">
        <f aca="false">D54+DatosMinisterio!D54</f>
        <v>1403.58364973843</v>
      </c>
      <c r="V54" s="14" t="n">
        <f aca="false">E54+DatosMinisterio!E54</f>
        <v>1103.6348107071</v>
      </c>
      <c r="W54" s="14" t="n">
        <f aca="false">F54+DatosMinisterio!F54</f>
        <v>337</v>
      </c>
      <c r="X54" s="14" t="n">
        <f aca="false">G54+DatosMinisterio!G54</f>
        <v>977</v>
      </c>
      <c r="Y54" s="14" t="n">
        <f aca="false">H54+DatosMinisterio!H54</f>
        <v>77</v>
      </c>
      <c r="Z54" s="14" t="n">
        <f aca="false">X54+0.33*Y54</f>
        <v>1002.41</v>
      </c>
      <c r="AC54" s="50" t="n">
        <f aca="false">IF(T54&gt;0,S54/T54,0)</f>
        <v>263.152173913043</v>
      </c>
      <c r="AD54" s="51" t="n">
        <f aca="false">EXP((((AC54-AC$77)/AC$78+2)/4-1.9)^3)</f>
        <v>0.171680849656123</v>
      </c>
      <c r="AE54" s="52" t="n">
        <f aca="false">S54/U54</f>
        <v>17.2487047740345</v>
      </c>
      <c r="AF54" s="51" t="n">
        <f aca="false">EXP((((AE54-AE$77)/AE$78+2)/4-1.9)^3)</f>
        <v>0.0663141074890967</v>
      </c>
      <c r="AG54" s="51" t="n">
        <f aca="false">V54/U54</f>
        <v>0.786297853293441</v>
      </c>
      <c r="AH54" s="51" t="n">
        <f aca="false">EXP((((AG54-AG$77)/AG$78+2)/4-1.9)^3)</f>
        <v>0.24547716321856</v>
      </c>
      <c r="AI54" s="51" t="n">
        <f aca="false">W54/U54</f>
        <v>0.240099690576192</v>
      </c>
      <c r="AJ54" s="51" t="n">
        <f aca="false">EXP((((AI54-AI$77)/AI$78+2)/4-1.9)^3)</f>
        <v>0.191872828712152</v>
      </c>
      <c r="AK54" s="51" t="n">
        <f aca="false">Z54/U54</f>
        <v>0.714179023235849</v>
      </c>
      <c r="AL54" s="51" t="n">
        <f aca="false">EXP((((AK54-AK$77)/AK$78+2)/4-1.9)^3)</f>
        <v>0.19458718314013</v>
      </c>
      <c r="AM54" s="51" t="n">
        <f aca="false">0.01*AD54+0.15*AF54+0.24*AH54+0.25*AJ54+0.35*AL54</f>
        <v>0.186652165069463</v>
      </c>
      <c r="AO54" s="44" t="n">
        <f aca="false">0.01*AD54/$AM$77</f>
        <v>0.0005985655491218</v>
      </c>
      <c r="AP54" s="43" t="n">
        <f aca="false">AO54*$J$77</f>
        <v>6664.37914298154</v>
      </c>
      <c r="AQ54" s="44" t="n">
        <f aca="false">0.15*AF54/$AM$77</f>
        <v>0.00346806358221423</v>
      </c>
      <c r="AR54" s="43" t="n">
        <f aca="false">AQ54*$J$77</f>
        <v>38613.132075096</v>
      </c>
      <c r="AS54" s="44" t="n">
        <f aca="false">0.24*AH54/$AM$77</f>
        <v>0.020540556264919</v>
      </c>
      <c r="AT54" s="43" t="n">
        <f aca="false">AS54*$J$77</f>
        <v>228696.848587438</v>
      </c>
      <c r="AU54" s="44" t="n">
        <f aca="false">0.25*AJ54/$AM$77</f>
        <v>0.0167241228869853</v>
      </c>
      <c r="AV54" s="43" t="n">
        <f aca="false">AU54*$J$77</f>
        <v>186204.996121495</v>
      </c>
      <c r="AW54" s="44" t="n">
        <f aca="false">0.35*AL54/$AM$77</f>
        <v>0.0237449980743753</v>
      </c>
      <c r="AX54" s="43" t="n">
        <f aca="false">AW54*$J$77</f>
        <v>264374.837725254</v>
      </c>
    </row>
    <row r="55" customFormat="false" ht="13.8" hidden="false" customHeight="false" outlineLevel="0" collapsed="false">
      <c r="A55" s="13" t="s">
        <v>64</v>
      </c>
      <c r="B55" s="41"/>
      <c r="C55" s="41"/>
      <c r="D55" s="41"/>
      <c r="E55" s="41"/>
      <c r="F55" s="41"/>
      <c r="G55" s="41"/>
      <c r="H55" s="41"/>
      <c r="I55" s="69" t="n">
        <f aca="false">AO55+AQ55+AS55+AU55+AW55</f>
        <v>0.0968118738602447</v>
      </c>
      <c r="J55" s="43" t="n">
        <f aca="false">ROUND(AP55+AR55+AT55+AV55+AX55,0)</f>
        <v>1077895</v>
      </c>
      <c r="K55" s="15" t="n">
        <f aca="false">I55-DatosMinisterio!J55</f>
        <v>-3.7470027081099E-016</v>
      </c>
      <c r="L55" s="43" t="n">
        <f aca="false">J55-DatosMinisterio!K55</f>
        <v>0</v>
      </c>
      <c r="M55" s="44" t="n">
        <f aca="false">P89/P$111</f>
        <v>0.059115394307977</v>
      </c>
      <c r="N55" s="43" t="n">
        <f aca="false">ROUND(N$77*M55,0)</f>
        <v>12505532</v>
      </c>
      <c r="O55" s="43" t="n">
        <f aca="false">N55-DatosMinisterio!L55</f>
        <v>-812</v>
      </c>
      <c r="P55" s="14" t="n">
        <f aca="false">N55+J55</f>
        <v>13583427</v>
      </c>
      <c r="Q55" s="43" t="n">
        <f aca="false">P55-DatosMinisterio!M55</f>
        <v>-812</v>
      </c>
      <c r="S55" s="14" t="n">
        <f aca="false">B55+DatosMinisterio!B55</f>
        <v>13806</v>
      </c>
      <c r="T55" s="14" t="n">
        <f aca="false">C55+DatosMinisterio!C55</f>
        <v>53</v>
      </c>
      <c r="U55" s="14" t="n">
        <f aca="false">D55+DatosMinisterio!D55</f>
        <v>623.992958044321</v>
      </c>
      <c r="V55" s="14" t="n">
        <f aca="false">E55+DatosMinisterio!E55</f>
        <v>506.390536731368</v>
      </c>
      <c r="W55" s="14" t="n">
        <f aca="false">F55+DatosMinisterio!F55</f>
        <v>201</v>
      </c>
      <c r="X55" s="14" t="n">
        <f aca="false">G55+DatosMinisterio!G55</f>
        <v>447</v>
      </c>
      <c r="Y55" s="14" t="n">
        <f aca="false">H55+DatosMinisterio!H55</f>
        <v>56</v>
      </c>
      <c r="Z55" s="14" t="n">
        <f aca="false">X55+0.33*Y55</f>
        <v>465.48</v>
      </c>
      <c r="AC55" s="50" t="n">
        <f aca="false">IF(T55&gt;0,S55/T55,0)</f>
        <v>260.490566037736</v>
      </c>
      <c r="AD55" s="51" t="n">
        <f aca="false">EXP((((AC55-AC$77)/AC$78+2)/4-1.9)^3)</f>
        <v>0.165369059103064</v>
      </c>
      <c r="AE55" s="52" t="n">
        <f aca="false">S55/U55</f>
        <v>22.1252496875444</v>
      </c>
      <c r="AF55" s="51" t="n">
        <f aca="false">EXP((((AE55-AE$77)/AE$78+2)/4-1.9)^3)</f>
        <v>0.248618901869866</v>
      </c>
      <c r="AG55" s="51" t="n">
        <f aca="false">V55/U55</f>
        <v>0.81153245433805</v>
      </c>
      <c r="AH55" s="51" t="n">
        <f aca="false">EXP((((AG55-AG$77)/AG$78+2)/4-1.9)^3)</f>
        <v>0.297029174719144</v>
      </c>
      <c r="AI55" s="51" t="n">
        <f aca="false">W55/U55</f>
        <v>0.322119019788238</v>
      </c>
      <c r="AJ55" s="51" t="n">
        <f aca="false">EXP((((AI55-AI$77)/AI$78+2)/4-1.9)^3)</f>
        <v>0.365209801056573</v>
      </c>
      <c r="AK55" s="51" t="n">
        <f aca="false">Z55/U55</f>
        <v>0.745969956870792</v>
      </c>
      <c r="AL55" s="51" t="n">
        <f aca="false">EXP((((AK55-AK$77)/AK$78+2)/4-1.9)^3)</f>
        <v>0.217543684458518</v>
      </c>
      <c r="AM55" s="51" t="n">
        <f aca="false">0.01*AD55+0.15*AF55+0.24*AH55+0.25*AJ55+0.35*AL55</f>
        <v>0.27767626762873</v>
      </c>
      <c r="AO55" s="44" t="n">
        <f aca="false">0.01*AD55/$AM$77</f>
        <v>0.000576559481549902</v>
      </c>
      <c r="AP55" s="43" t="n">
        <f aca="false">AO55*$J$77</f>
        <v>6419.36541313965</v>
      </c>
      <c r="AQ55" s="44" t="n">
        <f aca="false">0.15*AF55/$AM$77</f>
        <v>0.013002152815926</v>
      </c>
      <c r="AR55" s="43" t="n">
        <f aca="false">AQ55*$J$77</f>
        <v>144764.890273836</v>
      </c>
      <c r="AS55" s="44" t="n">
        <f aca="false">0.24*AH55/$AM$77</f>
        <v>0.0248542243019522</v>
      </c>
      <c r="AT55" s="43" t="n">
        <f aca="false">AS55*$J$77</f>
        <v>276724.870477319</v>
      </c>
      <c r="AU55" s="44" t="n">
        <f aca="false">0.25*AJ55/$AM$77</f>
        <v>0.0318326134731903</v>
      </c>
      <c r="AV55" s="43" t="n">
        <f aca="false">AU55*$J$77</f>
        <v>354421.676303583</v>
      </c>
      <c r="AW55" s="44" t="n">
        <f aca="false">0.35*AL55/$AM$77</f>
        <v>0.0265463237876263</v>
      </c>
      <c r="AX55" s="43" t="n">
        <f aca="false">AW55*$J$77</f>
        <v>295564.565706556</v>
      </c>
    </row>
    <row r="56" customFormat="false" ht="13.8" hidden="false" customHeight="false" outlineLevel="0" collapsed="false">
      <c r="A56" s="13" t="s">
        <v>65</v>
      </c>
      <c r="B56" s="41"/>
      <c r="C56" s="41"/>
      <c r="D56" s="41"/>
      <c r="E56" s="41"/>
      <c r="F56" s="41"/>
      <c r="G56" s="41"/>
      <c r="H56" s="41"/>
      <c r="I56" s="69" t="n">
        <f aca="false">AO56+AQ56+AS56+AU56+AW56</f>
        <v>0.0483237348045894</v>
      </c>
      <c r="J56" s="43" t="n">
        <f aca="false">ROUND(AP56+AR56+AT56+AV56+AX56,0)</f>
        <v>538032</v>
      </c>
      <c r="K56" s="15" t="n">
        <f aca="false">I56-DatosMinisterio!J56</f>
        <v>0</v>
      </c>
      <c r="L56" s="43" t="n">
        <f aca="false">J56-DatosMinisterio!K56</f>
        <v>0</v>
      </c>
      <c r="M56" s="44" t="n">
        <f aca="false">P90/P$111</f>
        <v>0.0563734411235049</v>
      </c>
      <c r="N56" s="43" t="n">
        <f aca="false">ROUND(N$77*M56,0)</f>
        <v>11925487</v>
      </c>
      <c r="O56" s="43" t="n">
        <f aca="false">N56-DatosMinisterio!L56</f>
        <v>-150</v>
      </c>
      <c r="P56" s="14" t="n">
        <f aca="false">N56+J56</f>
        <v>12463519</v>
      </c>
      <c r="Q56" s="43" t="n">
        <f aca="false">P56-DatosMinisterio!M56</f>
        <v>-150</v>
      </c>
      <c r="S56" s="14" t="n">
        <f aca="false">B56+DatosMinisterio!B56</f>
        <v>14988</v>
      </c>
      <c r="T56" s="14" t="n">
        <f aca="false">C56+DatosMinisterio!C56</f>
        <v>80</v>
      </c>
      <c r="U56" s="14" t="n">
        <f aca="false">D56+DatosMinisterio!D56</f>
        <v>671.216677022115</v>
      </c>
      <c r="V56" s="14" t="n">
        <f aca="false">E56+DatosMinisterio!E56</f>
        <v>386.090462373489</v>
      </c>
      <c r="W56" s="14" t="n">
        <f aca="false">F56+DatosMinisterio!F56</f>
        <v>142</v>
      </c>
      <c r="X56" s="14" t="n">
        <f aca="false">G56+DatosMinisterio!G56</f>
        <v>446</v>
      </c>
      <c r="Y56" s="14" t="n">
        <f aca="false">H56+DatosMinisterio!H56</f>
        <v>9</v>
      </c>
      <c r="Z56" s="14" t="n">
        <f aca="false">X56+0.33*Y56</f>
        <v>448.97</v>
      </c>
      <c r="AC56" s="50" t="n">
        <f aca="false">IF(T56&gt;0,S56/T56,0)</f>
        <v>187.35</v>
      </c>
      <c r="AD56" s="51" t="n">
        <f aca="false">EXP((((AC56-AC$77)/AC$78+2)/4-1.9)^3)</f>
        <v>0.047459307160032</v>
      </c>
      <c r="AE56" s="52" t="n">
        <f aca="false">S56/U56</f>
        <v>22.3296001322479</v>
      </c>
      <c r="AF56" s="51" t="n">
        <f aca="false">EXP((((AE56-AE$77)/AE$78+2)/4-1.9)^3)</f>
        <v>0.259582504423635</v>
      </c>
      <c r="AG56" s="51" t="n">
        <f aca="false">V56/U56</f>
        <v>0.575209877213418</v>
      </c>
      <c r="AH56" s="51" t="n">
        <f aca="false">EXP((((AG56-AG$77)/AG$78+2)/4-1.9)^3)</f>
        <v>0.0217276460650409</v>
      </c>
      <c r="AI56" s="51" t="n">
        <f aca="false">W56/U56</f>
        <v>0.211556126152869</v>
      </c>
      <c r="AJ56" s="51" t="n">
        <f aca="false">EXP((((AI56-AI$77)/AI$78+2)/4-1.9)^3)</f>
        <v>0.145625145236759</v>
      </c>
      <c r="AK56" s="51" t="n">
        <f aca="false">Z56/U56</f>
        <v>0.668889816611645</v>
      </c>
      <c r="AL56" s="51" t="n">
        <f aca="false">EXP((((AK56-AK$77)/AK$78+2)/4-1.9)^3)</f>
        <v>0.164484203414304</v>
      </c>
      <c r="AM56" s="51" t="n">
        <f aca="false">0.01*AD56+0.15*AF56+0.24*AH56+0.25*AJ56+0.35*AL56</f>
        <v>0.138602361294952</v>
      </c>
      <c r="AO56" s="44" t="n">
        <f aca="false">0.01*AD56/$AM$77</f>
        <v>0.000165466948166234</v>
      </c>
      <c r="AP56" s="43" t="n">
        <f aca="false">AO56*$J$77</f>
        <v>1842.29526712615</v>
      </c>
      <c r="AQ56" s="44" t="n">
        <f aca="false">0.15*AF56/$AM$77</f>
        <v>0.0135755220760469</v>
      </c>
      <c r="AR56" s="43" t="n">
        <f aca="false">AQ56*$J$77</f>
        <v>151148.736026373</v>
      </c>
      <c r="AS56" s="44" t="n">
        <f aca="false">0.24*AH56/$AM$77</f>
        <v>0.00181808332250385</v>
      </c>
      <c r="AT56" s="43" t="n">
        <f aca="false">AS56*$J$77</f>
        <v>20242.3888118421</v>
      </c>
      <c r="AU56" s="44" t="n">
        <f aca="false">0.25*AJ56/$AM$77</f>
        <v>0.0126930573793141</v>
      </c>
      <c r="AV56" s="43" t="n">
        <f aca="false">AU56*$J$77</f>
        <v>141323.44733752</v>
      </c>
      <c r="AW56" s="44" t="n">
        <f aca="false">0.35*AL56/$AM$77</f>
        <v>0.0200716050785584</v>
      </c>
      <c r="AX56" s="43" t="n">
        <f aca="false">AW56*$J$77</f>
        <v>223475.585001448</v>
      </c>
    </row>
    <row r="57" customFormat="false" ht="13.8" hidden="false" customHeight="false" outlineLevel="0" collapsed="false">
      <c r="A57" s="13" t="s">
        <v>66</v>
      </c>
      <c r="B57" s="41"/>
      <c r="C57" s="41"/>
      <c r="D57" s="41"/>
      <c r="E57" s="41"/>
      <c r="F57" s="41"/>
      <c r="G57" s="41"/>
      <c r="H57" s="41"/>
      <c r="I57" s="69" t="n">
        <f aca="false">AO57+AQ57+AS57+AU57+AW57</f>
        <v>0.0284609916261833</v>
      </c>
      <c r="J57" s="43" t="n">
        <f aca="false">ROUND(AP57+AR57+AT57+AV57+AX57,0)</f>
        <v>316882</v>
      </c>
      <c r="K57" s="15" t="n">
        <f aca="false">I57-DatosMinisterio!J57</f>
        <v>0</v>
      </c>
      <c r="L57" s="43" t="n">
        <f aca="false">J57-DatosMinisterio!K57</f>
        <v>0</v>
      </c>
      <c r="M57" s="44" t="n">
        <f aca="false">P91/P$111</f>
        <v>0.0577521336503493</v>
      </c>
      <c r="N57" s="43" t="n">
        <f aca="false">ROUND(N$77*M57,0)</f>
        <v>12217142</v>
      </c>
      <c r="O57" s="43" t="n">
        <f aca="false">N57-DatosMinisterio!L57</f>
        <v>991</v>
      </c>
      <c r="P57" s="14" t="n">
        <f aca="false">N57+J57</f>
        <v>12534024</v>
      </c>
      <c r="Q57" s="43" t="n">
        <f aca="false">P57-DatosMinisterio!M57</f>
        <v>991</v>
      </c>
      <c r="S57" s="14" t="n">
        <f aca="false">B57+DatosMinisterio!B57</f>
        <v>19186</v>
      </c>
      <c r="T57" s="14" t="n">
        <f aca="false">C57+DatosMinisterio!C57</f>
        <v>66</v>
      </c>
      <c r="U57" s="14" t="n">
        <f aca="false">D57+DatosMinisterio!D57</f>
        <v>1054.52049654736</v>
      </c>
      <c r="V57" s="14" t="n">
        <f aca="false">E57+DatosMinisterio!E57</f>
        <v>650.250050858559</v>
      </c>
      <c r="W57" s="14" t="n">
        <f aca="false">F57+DatosMinisterio!F57</f>
        <v>205</v>
      </c>
      <c r="X57" s="14" t="n">
        <f aca="false">G57+DatosMinisterio!G57</f>
        <v>491</v>
      </c>
      <c r="Y57" s="14" t="n">
        <f aca="false">H57+DatosMinisterio!H57</f>
        <v>59</v>
      </c>
      <c r="Z57" s="14" t="n">
        <f aca="false">X57+0.33*Y57</f>
        <v>510.47</v>
      </c>
      <c r="AC57" s="50" t="n">
        <f aca="false">IF(T57&gt;0,S57/T57,0)</f>
        <v>290.69696969697</v>
      </c>
      <c r="AD57" s="51" t="n">
        <f aca="false">EXP((((AC57-AC$77)/AC$78+2)/4-1.9)^3)</f>
        <v>0.245480891709992</v>
      </c>
      <c r="AE57" s="52" t="n">
        <f aca="false">S57/U57</f>
        <v>18.1940512894889</v>
      </c>
      <c r="AF57" s="51" t="n">
        <f aca="false">EXP((((AE57-AE$77)/AE$78+2)/4-1.9)^3)</f>
        <v>0.0897652148583135</v>
      </c>
      <c r="AG57" s="51" t="n">
        <f aca="false">V57/U57</f>
        <v>0.616631021386084</v>
      </c>
      <c r="AH57" s="51" t="n">
        <f aca="false">EXP((((AG57-AG$77)/AG$78+2)/4-1.9)^3)</f>
        <v>0.039808918371946</v>
      </c>
      <c r="AI57" s="51" t="n">
        <f aca="false">W57/U57</f>
        <v>0.194401152629273</v>
      </c>
      <c r="AJ57" s="51" t="n">
        <f aca="false">EXP((((AI57-AI$77)/AI$78+2)/4-1.9)^3)</f>
        <v>0.121675947754778</v>
      </c>
      <c r="AK57" s="51" t="n">
        <f aca="false">Z57/U57</f>
        <v>0.484077836013</v>
      </c>
      <c r="AL57" s="51" t="n">
        <f aca="false">EXP((((AK57-AK$77)/AK$78+2)/4-1.9)^3)</f>
        <v>0.0735406579462575</v>
      </c>
      <c r="AM57" s="51" t="n">
        <f aca="false">0.01*AD57+0.15*AF57+0.24*AH57+0.25*AJ57+0.35*AL57</f>
        <v>0.0816319487749986</v>
      </c>
      <c r="AO57" s="44" t="n">
        <f aca="false">0.01*AD57/$AM$77</f>
        <v>0.000855869510429464</v>
      </c>
      <c r="AP57" s="43" t="n">
        <f aca="false">AO57*$J$77</f>
        <v>9529.18009195229</v>
      </c>
      <c r="AQ57" s="44" t="n">
        <f aca="false">0.15*AF57/$AM$77</f>
        <v>0.00469449841650872</v>
      </c>
      <c r="AR57" s="43" t="n">
        <f aca="false">AQ57*$J$77</f>
        <v>52268.1557260395</v>
      </c>
      <c r="AS57" s="44" t="n">
        <f aca="false">0.24*AH57/$AM$77</f>
        <v>0.00333105253842488</v>
      </c>
      <c r="AT57" s="43" t="n">
        <f aca="false">AS57*$J$77</f>
        <v>37087.662485462</v>
      </c>
      <c r="AU57" s="44" t="n">
        <f aca="false">0.25*AJ57/$AM$77</f>
        <v>0.0106055845233517</v>
      </c>
      <c r="AV57" s="43" t="n">
        <f aca="false">AU57*$J$77</f>
        <v>118081.697819482</v>
      </c>
      <c r="AW57" s="44" t="n">
        <f aca="false">0.35*AL57/$AM$77</f>
        <v>0.00897398663746858</v>
      </c>
      <c r="AX57" s="43" t="n">
        <f aca="false">AW57*$J$77</f>
        <v>99915.6223806843</v>
      </c>
    </row>
    <row r="58" customFormat="false" ht="13.8" hidden="false" customHeight="false" outlineLevel="0" collapsed="false">
      <c r="A58" s="13" t="s">
        <v>67</v>
      </c>
      <c r="B58" s="41"/>
      <c r="C58" s="41"/>
      <c r="D58" s="41"/>
      <c r="E58" s="41"/>
      <c r="F58" s="41"/>
      <c r="G58" s="41"/>
      <c r="H58" s="41"/>
      <c r="I58" s="69" t="n">
        <f aca="false">AO58+AQ58+AS58+AU58+AW58</f>
        <v>0.0243590505474636</v>
      </c>
      <c r="J58" s="43" t="n">
        <f aca="false">ROUND(AP58+AR58+AT58+AV58+AX58,0)</f>
        <v>271212</v>
      </c>
      <c r="K58" s="15" t="n">
        <f aca="false">I58-DatosMinisterio!J58</f>
        <v>0</v>
      </c>
      <c r="L58" s="43" t="n">
        <f aca="false">J58-DatosMinisterio!K58</f>
        <v>0</v>
      </c>
      <c r="M58" s="44" t="n">
        <f aca="false">P92/P$111</f>
        <v>0.0441056028849335</v>
      </c>
      <c r="N58" s="43" t="n">
        <f aca="false">ROUND(N$77*M58,0)</f>
        <v>9330294</v>
      </c>
      <c r="O58" s="43" t="n">
        <f aca="false">N58-DatosMinisterio!L58</f>
        <v>-842</v>
      </c>
      <c r="P58" s="14" t="n">
        <f aca="false">N58+J58</f>
        <v>9601506</v>
      </c>
      <c r="Q58" s="43" t="n">
        <f aca="false">P58-DatosMinisterio!M58</f>
        <v>-842</v>
      </c>
      <c r="S58" s="14" t="n">
        <f aca="false">B58+DatosMinisterio!B58</f>
        <v>12795</v>
      </c>
      <c r="T58" s="14" t="n">
        <f aca="false">C58+DatosMinisterio!C58</f>
        <v>61</v>
      </c>
      <c r="U58" s="14" t="n">
        <f aca="false">D58+DatosMinisterio!D58</f>
        <v>981.603232663224</v>
      </c>
      <c r="V58" s="14" t="n">
        <f aca="false">E58+DatosMinisterio!E58</f>
        <v>626.069518132141</v>
      </c>
      <c r="W58" s="14" t="n">
        <f aca="false">F58+DatosMinisterio!F58</f>
        <v>168</v>
      </c>
      <c r="X58" s="14" t="n">
        <f aca="false">G58+DatosMinisterio!G58</f>
        <v>503</v>
      </c>
      <c r="Y58" s="14" t="n">
        <f aca="false">H58+DatosMinisterio!H58</f>
        <v>34</v>
      </c>
      <c r="Z58" s="14" t="n">
        <f aca="false">X58+0.33*Y58</f>
        <v>514.22</v>
      </c>
      <c r="AC58" s="50" t="n">
        <f aca="false">IF(T58&gt;0,S58/T58,0)</f>
        <v>209.754098360656</v>
      </c>
      <c r="AD58" s="51" t="n">
        <f aca="false">EXP((((AC58-AC$77)/AC$78+2)/4-1.9)^3)</f>
        <v>0.0729023586413539</v>
      </c>
      <c r="AE58" s="52" t="n">
        <f aca="false">S58/U58</f>
        <v>13.0347981488258</v>
      </c>
      <c r="AF58" s="51" t="n">
        <f aca="false">EXP((((AE58-AE$77)/AE$78+2)/4-1.9)^3)</f>
        <v>0.012620169599007</v>
      </c>
      <c r="AG58" s="51" t="n">
        <f aca="false">V58/U58</f>
        <v>0.637803032120757</v>
      </c>
      <c r="AH58" s="51" t="n">
        <f aca="false">EXP((((AG58-AG$77)/AG$78+2)/4-1.9)^3)</f>
        <v>0.0528410156878323</v>
      </c>
      <c r="AI58" s="51" t="n">
        <f aca="false">W58/U58</f>
        <v>0.171148580617642</v>
      </c>
      <c r="AJ58" s="51" t="n">
        <f aca="false">EXP((((AI58-AI$77)/AI$78+2)/4-1.9)^3)</f>
        <v>0.0937342720146598</v>
      </c>
      <c r="AK58" s="51" t="n">
        <f aca="false">Z58/U58</f>
        <v>0.523857280507167</v>
      </c>
      <c r="AL58" s="51" t="n">
        <f aca="false">EXP((((AK58-AK$77)/AK$78+2)/4-1.9)^3)</f>
        <v>0.0889408041944793</v>
      </c>
      <c r="AM58" s="51" t="n">
        <f aca="false">0.01*AD58+0.15*AF58+0.24*AH58+0.25*AJ58+0.35*AL58</f>
        <v>0.0698667422630771</v>
      </c>
      <c r="AO58" s="44" t="n">
        <f aca="false">0.01*AD58/$AM$77</f>
        <v>0.000254174186694911</v>
      </c>
      <c r="AP58" s="43" t="n">
        <f aca="false">AO58*$J$77</f>
        <v>2829.95429820364</v>
      </c>
      <c r="AQ58" s="44" t="n">
        <f aca="false">0.15*AF58/$AM$77</f>
        <v>0.000660003613784284</v>
      </c>
      <c r="AR58" s="43" t="n">
        <f aca="false">AQ58*$J$77</f>
        <v>7348.42545557428</v>
      </c>
      <c r="AS58" s="44" t="n">
        <f aca="false">0.24*AH58/$AM$77</f>
        <v>0.00442152679948081</v>
      </c>
      <c r="AT58" s="43" t="n">
        <f aca="false">AS58*$J$77</f>
        <v>49228.9123986949</v>
      </c>
      <c r="AU58" s="44" t="n">
        <f aca="false">0.25*AJ58/$AM$77</f>
        <v>0.00817011712610456</v>
      </c>
      <c r="AV58" s="43" t="n">
        <f aca="false">AU58*$J$77</f>
        <v>90965.4059623268</v>
      </c>
      <c r="AW58" s="44" t="n">
        <f aca="false">0.35*AL58/$AM$77</f>
        <v>0.010853228821399</v>
      </c>
      <c r="AX58" s="43" t="n">
        <f aca="false">AW58*$J$77</f>
        <v>120838.948879464</v>
      </c>
    </row>
    <row r="59" customFormat="false" ht="13.8" hidden="false" customHeight="false" outlineLevel="0" collapsed="false">
      <c r="A59" s="13" t="s">
        <v>68</v>
      </c>
      <c r="B59" s="41"/>
      <c r="C59" s="41"/>
      <c r="D59" s="41"/>
      <c r="E59" s="41"/>
      <c r="F59" s="41"/>
      <c r="G59" s="41"/>
      <c r="H59" s="41"/>
      <c r="I59" s="69" t="n">
        <f aca="false">AO59+AQ59+AS59+AU59+AW59</f>
        <v>0.0204749074979799</v>
      </c>
      <c r="J59" s="43" t="n">
        <f aca="false">ROUND(AP59+AR59+AT59+AV59+AX59,0)</f>
        <v>227966</v>
      </c>
      <c r="K59" s="15" t="n">
        <f aca="false">I59-DatosMinisterio!J59</f>
        <v>0</v>
      </c>
      <c r="L59" s="43" t="n">
        <f aca="false">J59-DatosMinisterio!K59</f>
        <v>0</v>
      </c>
      <c r="M59" s="44" t="n">
        <f aca="false">P93/P$111</f>
        <v>0.0436235834425363</v>
      </c>
      <c r="N59" s="43" t="n">
        <f aca="false">ROUND(N$77*M59,0)</f>
        <v>9228326</v>
      </c>
      <c r="O59" s="43" t="n">
        <f aca="false">N59-DatosMinisterio!L59</f>
        <v>1225</v>
      </c>
      <c r="P59" s="14" t="n">
        <f aca="false">N59+J59</f>
        <v>9456292</v>
      </c>
      <c r="Q59" s="43" t="n">
        <f aca="false">P59-DatosMinisterio!M59</f>
        <v>1225</v>
      </c>
      <c r="S59" s="14" t="n">
        <f aca="false">B59+DatosMinisterio!B59</f>
        <v>10131</v>
      </c>
      <c r="T59" s="14" t="n">
        <f aca="false">C59+DatosMinisterio!C59</f>
        <v>48</v>
      </c>
      <c r="U59" s="14" t="n">
        <f aca="false">D59+DatosMinisterio!D59</f>
        <v>568.195538220483</v>
      </c>
      <c r="V59" s="14" t="n">
        <f aca="false">E59+DatosMinisterio!E59</f>
        <v>348.597142929121</v>
      </c>
      <c r="W59" s="14" t="n">
        <f aca="false">F59+DatosMinisterio!F59</f>
        <v>51</v>
      </c>
      <c r="X59" s="14" t="n">
        <f aca="false">G59+DatosMinisterio!G59</f>
        <v>276</v>
      </c>
      <c r="Y59" s="14" t="n">
        <f aca="false">H59+DatosMinisterio!H59</f>
        <v>38</v>
      </c>
      <c r="Z59" s="14" t="n">
        <f aca="false">X59+0.33*Y59</f>
        <v>288.54</v>
      </c>
      <c r="AC59" s="50" t="n">
        <f aca="false">IF(T59&gt;0,S59/T59,0)</f>
        <v>211.0625</v>
      </c>
      <c r="AD59" s="51" t="n">
        <f aca="false">EXP((((AC59-AC$77)/AC$78+2)/4-1.9)^3)</f>
        <v>0.0746536840171687</v>
      </c>
      <c r="AE59" s="52" t="n">
        <f aca="false">S59/U59</f>
        <v>17.8301294510848</v>
      </c>
      <c r="AF59" s="51" t="n">
        <f aca="false">EXP((((AE59-AE$77)/AE$78+2)/4-1.9)^3)</f>
        <v>0.0801144224317766</v>
      </c>
      <c r="AG59" s="51" t="n">
        <f aca="false">V59/U59</f>
        <v>0.613516156816161</v>
      </c>
      <c r="AH59" s="51" t="n">
        <f aca="false">EXP((((AG59-AG$77)/AG$78+2)/4-1.9)^3)</f>
        <v>0.0381281252148823</v>
      </c>
      <c r="AI59" s="51" t="n">
        <f aca="false">W59/U59</f>
        <v>0.0897578325935568</v>
      </c>
      <c r="AJ59" s="51" t="n">
        <f aca="false">EXP((((AI59-AI$77)/AI$78+2)/4-1.9)^3)</f>
        <v>0.0317859678384812</v>
      </c>
      <c r="AK59" s="51" t="n">
        <f aca="false">Z59/U59</f>
        <v>0.507818137579311</v>
      </c>
      <c r="AL59" s="51" t="n">
        <f aca="false">EXP((((AK59-AK$77)/AK$78+2)/4-1.9)^3)</f>
        <v>0.0824722367347086</v>
      </c>
      <c r="AM59" s="51" t="n">
        <f aca="false">0.01*AD59+0.15*AF59+0.24*AH59+0.25*AJ59+0.35*AL59</f>
        <v>0.0587262250732783</v>
      </c>
      <c r="AO59" s="44" t="n">
        <f aca="false">0.01*AD59/$AM$77</f>
        <v>0.000260280185339286</v>
      </c>
      <c r="AP59" s="43" t="n">
        <f aca="false">AO59*$J$77</f>
        <v>2897.93798031223</v>
      </c>
      <c r="AQ59" s="44" t="n">
        <f aca="false">0.15*AF59/$AM$77</f>
        <v>0.00418978587461882</v>
      </c>
      <c r="AR59" s="43" t="n">
        <f aca="false">AQ59*$J$77</f>
        <v>46648.7281757784</v>
      </c>
      <c r="AS59" s="44" t="n">
        <f aca="false">0.24*AH59/$AM$77</f>
        <v>0.0031904104275267</v>
      </c>
      <c r="AT59" s="43" t="n">
        <f aca="false">AS59*$J$77</f>
        <v>35521.7648960168</v>
      </c>
      <c r="AU59" s="44" t="n">
        <f aca="false">0.25*AJ59/$AM$77</f>
        <v>0.00277054565662353</v>
      </c>
      <c r="AV59" s="43" t="n">
        <f aca="false">AU59*$J$77</f>
        <v>30847.0253855569</v>
      </c>
      <c r="AW59" s="44" t="n">
        <f aca="false">0.35*AL59/$AM$77</f>
        <v>0.0100638853538716</v>
      </c>
      <c r="AX59" s="43" t="n">
        <f aca="false">AW59*$J$77</f>
        <v>112050.464227522</v>
      </c>
    </row>
    <row r="60" customFormat="false" ht="13.8" hidden="false" customHeight="false" outlineLevel="0" collapsed="false">
      <c r="A60" s="13" t="s">
        <v>69</v>
      </c>
      <c r="B60" s="41"/>
      <c r="C60" s="41"/>
      <c r="D60" s="41"/>
      <c r="E60" s="41"/>
      <c r="F60" s="41"/>
      <c r="G60" s="41"/>
      <c r="H60" s="41"/>
      <c r="I60" s="69" t="n">
        <f aca="false">AO60+AQ60+AS60+AU60+AW60</f>
        <v>0.014097634445503</v>
      </c>
      <c r="J60" s="43" t="n">
        <f aca="false">ROUND(AP60+AR60+AT60+AV60+AX60,0)</f>
        <v>156962</v>
      </c>
      <c r="K60" s="15" t="n">
        <f aca="false">I60-DatosMinisterio!J60</f>
        <v>0</v>
      </c>
      <c r="L60" s="43" t="n">
        <f aca="false">J60-DatosMinisterio!K60</f>
        <v>0</v>
      </c>
      <c r="M60" s="44" t="n">
        <f aca="false">P94/P$111</f>
        <v>0.0191195089348302</v>
      </c>
      <c r="N60" s="43" t="n">
        <f aca="false">ROUND(N$77*M60,0)</f>
        <v>4044625</v>
      </c>
      <c r="O60" s="43" t="n">
        <f aca="false">N60-DatosMinisterio!L60</f>
        <v>318</v>
      </c>
      <c r="P60" s="14" t="n">
        <f aca="false">N60+J60</f>
        <v>4201587</v>
      </c>
      <c r="Q60" s="43" t="n">
        <f aca="false">P60-DatosMinisterio!M60</f>
        <v>318</v>
      </c>
      <c r="S60" s="14" t="n">
        <f aca="false">B60+DatosMinisterio!B60</f>
        <v>14158</v>
      </c>
      <c r="T60" s="14" t="n">
        <f aca="false">C60+DatosMinisterio!C60</f>
        <v>60</v>
      </c>
      <c r="U60" s="14" t="n">
        <f aca="false">D60+DatosMinisterio!D60</f>
        <v>916.558630722538</v>
      </c>
      <c r="V60" s="14" t="n">
        <f aca="false">E60+DatosMinisterio!E60</f>
        <v>535.788453426594</v>
      </c>
      <c r="W60" s="14" t="n">
        <f aca="false">F60+DatosMinisterio!F60</f>
        <v>102</v>
      </c>
      <c r="X60" s="14" t="n">
        <f aca="false">G60+DatosMinisterio!G60</f>
        <v>357</v>
      </c>
      <c r="Y60" s="14" t="n">
        <f aca="false">H60+DatosMinisterio!H60</f>
        <v>45</v>
      </c>
      <c r="Z60" s="14" t="n">
        <f aca="false">X60+0.33*Y60</f>
        <v>371.85</v>
      </c>
      <c r="AC60" s="50" t="n">
        <f aca="false">IF(T60&gt;0,S60/T60,0)</f>
        <v>235.966666666667</v>
      </c>
      <c r="AD60" s="51" t="n">
        <f aca="false">EXP((((AC60-AC$77)/AC$78+2)/4-1.9)^3)</f>
        <v>0.114179397977062</v>
      </c>
      <c r="AE60" s="52" t="n">
        <f aca="false">S60/U60</f>
        <v>15.4469114418125</v>
      </c>
      <c r="AF60" s="51" t="n">
        <f aca="false">EXP((((AE60-AE$77)/AE$78+2)/4-1.9)^3)</f>
        <v>0.0347807976491076</v>
      </c>
      <c r="AG60" s="51" t="n">
        <f aca="false">V60/U60</f>
        <v>0.584565390000445</v>
      </c>
      <c r="AH60" s="51" t="n">
        <f aca="false">EXP((((AG60-AG$77)/AG$78+2)/4-1.9)^3)</f>
        <v>0.0250644356562149</v>
      </c>
      <c r="AI60" s="51" t="n">
        <f aca="false">W60/U60</f>
        <v>0.111285843132143</v>
      </c>
      <c r="AJ60" s="51" t="n">
        <f aca="false">EXP((((AI60-AI$77)/AI$78+2)/4-1.9)^3)</f>
        <v>0.0434514305445982</v>
      </c>
      <c r="AK60" s="51" t="n">
        <f aca="false">Z60/U60</f>
        <v>0.405702360477327</v>
      </c>
      <c r="AL60" s="51" t="n">
        <f aca="false">EXP((((AK60-AK$77)/AK$78+2)/4-1.9)^3)</f>
        <v>0.0491361856378144</v>
      </c>
      <c r="AM60" s="51" t="n">
        <f aca="false">0.01*AD60+0.15*AF60+0.24*AH60+0.25*AJ60+0.35*AL60</f>
        <v>0.0404349007940129</v>
      </c>
      <c r="AO60" s="44" t="n">
        <f aca="false">0.01*AD60/$AM$77</f>
        <v>0.000398086648484262</v>
      </c>
      <c r="AP60" s="43" t="n">
        <f aca="false">AO60*$J$77</f>
        <v>4432.26370303195</v>
      </c>
      <c r="AQ60" s="44" t="n">
        <f aca="false">0.15*AF60/$AM$77</f>
        <v>0.0018189495758058</v>
      </c>
      <c r="AR60" s="43" t="n">
        <f aca="false">AQ60*$J$77</f>
        <v>20252.033604207</v>
      </c>
      <c r="AS60" s="44" t="n">
        <f aca="false">0.24*AH60/$AM$77</f>
        <v>0.00209729265278554</v>
      </c>
      <c r="AT60" s="43" t="n">
        <f aca="false">AS60*$J$77</f>
        <v>23351.082320824</v>
      </c>
      <c r="AU60" s="44" t="n">
        <f aca="false">0.25*AJ60/$AM$77</f>
        <v>0.00378733700295494</v>
      </c>
      <c r="AV60" s="43" t="n">
        <f aca="false">AU60*$J$77</f>
        <v>42167.895841929</v>
      </c>
      <c r="AW60" s="44" t="n">
        <f aca="false">0.35*AL60/$AM$77</f>
        <v>0.00599596856547246</v>
      </c>
      <c r="AX60" s="43" t="n">
        <f aca="false">AW60*$J$77</f>
        <v>66758.6163425794</v>
      </c>
    </row>
    <row r="61" customFormat="false" ht="13.8" hidden="false" customHeight="false" outlineLevel="0" collapsed="false">
      <c r="A61" s="13" t="s">
        <v>70</v>
      </c>
      <c r="B61" s="41"/>
      <c r="C61" s="41"/>
      <c r="D61" s="41"/>
      <c r="E61" s="41"/>
      <c r="F61" s="41"/>
      <c r="G61" s="41"/>
      <c r="H61" s="41"/>
      <c r="I61" s="69" t="n">
        <f aca="false">AO61+AQ61+AS61+AU61+AW61</f>
        <v>0.018467909732396</v>
      </c>
      <c r="J61" s="43" t="n">
        <f aca="false">ROUND(AP61+AR61+AT61+AV61+AX61,0)</f>
        <v>205620</v>
      </c>
      <c r="K61" s="15" t="n">
        <f aca="false">I61-DatosMinisterio!J61</f>
        <v>0</v>
      </c>
      <c r="L61" s="43" t="n">
        <f aca="false">J61-DatosMinisterio!K61</f>
        <v>0</v>
      </c>
      <c r="M61" s="44" t="n">
        <f aca="false">P95/P$111</f>
        <v>0.0182982117979341</v>
      </c>
      <c r="N61" s="43" t="n">
        <f aca="false">ROUND(N$77*M61,0)</f>
        <v>3870885</v>
      </c>
      <c r="O61" s="43" t="n">
        <f aca="false">N61-DatosMinisterio!L61</f>
        <v>-175</v>
      </c>
      <c r="P61" s="14" t="n">
        <f aca="false">N61+J61</f>
        <v>4076505</v>
      </c>
      <c r="Q61" s="43" t="n">
        <f aca="false">P61-DatosMinisterio!M61</f>
        <v>-175</v>
      </c>
      <c r="S61" s="14" t="n">
        <f aca="false">B61+DatosMinisterio!B61</f>
        <v>6442</v>
      </c>
      <c r="T61" s="14" t="n">
        <f aca="false">C61+DatosMinisterio!C61</f>
        <v>58</v>
      </c>
      <c r="U61" s="14" t="n">
        <f aca="false">D61+DatosMinisterio!D61</f>
        <v>379.020137334597</v>
      </c>
      <c r="V61" s="14" t="n">
        <f aca="false">E61+DatosMinisterio!E61</f>
        <v>241.967637334597</v>
      </c>
      <c r="W61" s="14" t="n">
        <f aca="false">F61+DatosMinisterio!F61</f>
        <v>32</v>
      </c>
      <c r="X61" s="14" t="n">
        <f aca="false">G61+DatosMinisterio!G61</f>
        <v>174</v>
      </c>
      <c r="Y61" s="14" t="n">
        <f aca="false">H61+DatosMinisterio!H61</f>
        <v>9</v>
      </c>
      <c r="Z61" s="14" t="n">
        <f aca="false">X61+0.33*Y61</f>
        <v>176.97</v>
      </c>
      <c r="AC61" s="50" t="n">
        <f aca="false">IF(T61&gt;0,S61/T61,0)</f>
        <v>111.068965517241</v>
      </c>
      <c r="AD61" s="51" t="n">
        <f aca="false">EXP((((AC61-AC$77)/AC$78+2)/4-1.9)^3)</f>
        <v>0.0077783827467978</v>
      </c>
      <c r="AE61" s="52" t="n">
        <f aca="false">S61/U61</f>
        <v>16.9964584079949</v>
      </c>
      <c r="AF61" s="51" t="n">
        <f aca="false">EXP((((AE61-AE$77)/AE$78+2)/4-1.9)^3)</f>
        <v>0.0609181626064531</v>
      </c>
      <c r="AG61" s="51" t="n">
        <f aca="false">V61/U61</f>
        <v>0.638403117671263</v>
      </c>
      <c r="AH61" s="51" t="n">
        <f aca="false">EXP((((AG61-AG$77)/AG$78+2)/4-1.9)^3)</f>
        <v>0.0532534640712503</v>
      </c>
      <c r="AI61" s="51" t="n">
        <f aca="false">W61/U61</f>
        <v>0.0844282317689906</v>
      </c>
      <c r="AJ61" s="51" t="n">
        <f aca="false">EXP((((AI61-AI$77)/AI$78+2)/4-1.9)^3)</f>
        <v>0.0293281934812751</v>
      </c>
      <c r="AK61" s="51" t="n">
        <f aca="false">Z61/U61</f>
        <v>0.466914505504946</v>
      </c>
      <c r="AL61" s="51" t="n">
        <f aca="false">EXP((((AK61-AK$77)/AK$78+2)/4-1.9)^3)</f>
        <v>0.0675467336173293</v>
      </c>
      <c r="AM61" s="51" t="n">
        <f aca="false">0.01*AD61+0.15*AF61+0.24*AH61+0.25*AJ61+0.35*AL61</f>
        <v>0.0529697447319201</v>
      </c>
      <c r="AO61" s="44" t="n">
        <f aca="false">0.01*AD61/$AM$77</f>
        <v>2.71193435344843E-005</v>
      </c>
      <c r="AP61" s="43" t="n">
        <f aca="false">AO61*$J$77</f>
        <v>301.944520007435</v>
      </c>
      <c r="AQ61" s="44" t="n">
        <f aca="false">0.15*AF61/$AM$77</f>
        <v>0.00318586902893297</v>
      </c>
      <c r="AR61" s="43" t="n">
        <f aca="false">AQ61*$J$77</f>
        <v>35471.2013410103</v>
      </c>
      <c r="AS61" s="44" t="n">
        <f aca="false">0.24*AH61/$AM$77</f>
        <v>0.00445603884579458</v>
      </c>
      <c r="AT61" s="43" t="n">
        <f aca="false">AS61*$J$77</f>
        <v>49613.1666578526</v>
      </c>
      <c r="AU61" s="44" t="n">
        <f aca="false">0.25*AJ61/$AM$77</f>
        <v>0.0025563198037277</v>
      </c>
      <c r="AV61" s="43" t="n">
        <f aca="false">AU61*$J$77</f>
        <v>28461.8525201605</v>
      </c>
      <c r="AW61" s="44" t="n">
        <f aca="false">0.35*AL61/$AM$77</f>
        <v>0.00824256271040624</v>
      </c>
      <c r="AX61" s="43" t="n">
        <f aca="false">AW61*$J$77</f>
        <v>91772.0090849582</v>
      </c>
    </row>
    <row r="62" customFormat="false" ht="13.8" hidden="false" customHeight="false" outlineLevel="0" collapsed="false">
      <c r="A62" s="13" t="s">
        <v>71</v>
      </c>
      <c r="B62" s="41"/>
      <c r="C62" s="41"/>
      <c r="D62" s="41"/>
      <c r="E62" s="41"/>
      <c r="F62" s="41"/>
      <c r="G62" s="41"/>
      <c r="H62" s="41"/>
      <c r="I62" s="69" t="n">
        <f aca="false">AO62+AQ62+AS62+AU62+AW62</f>
        <v>0.0151001744093879</v>
      </c>
      <c r="J62" s="43" t="n">
        <f aca="false">ROUND(AP62+AR62+AT62+AV62+AX62,0)</f>
        <v>168124</v>
      </c>
      <c r="K62" s="15" t="n">
        <f aca="false">I62-DatosMinisterio!J62</f>
        <v>9.0205620750794E-017</v>
      </c>
      <c r="L62" s="43" t="n">
        <f aca="false">J62-DatosMinisterio!K62</f>
        <v>0</v>
      </c>
      <c r="M62" s="44" t="n">
        <f aca="false">P96/P$111</f>
        <v>0.0202912541637711</v>
      </c>
      <c r="N62" s="43" t="n">
        <f aca="false">ROUND(N$77*M62,0)</f>
        <v>4292502</v>
      </c>
      <c r="O62" s="43" t="n">
        <f aca="false">N62-DatosMinisterio!L62</f>
        <v>435</v>
      </c>
      <c r="P62" s="14" t="n">
        <f aca="false">N62+J62</f>
        <v>4460626</v>
      </c>
      <c r="Q62" s="43" t="n">
        <f aca="false">P62-DatosMinisterio!M62</f>
        <v>435</v>
      </c>
      <c r="S62" s="14" t="n">
        <f aca="false">B62+DatosMinisterio!B62</f>
        <v>6988</v>
      </c>
      <c r="T62" s="14" t="n">
        <f aca="false">C62+DatosMinisterio!C62</f>
        <v>41</v>
      </c>
      <c r="U62" s="14" t="n">
        <f aca="false">D62+DatosMinisterio!D62</f>
        <v>349.694373706004</v>
      </c>
      <c r="V62" s="14" t="n">
        <f aca="false">E62+DatosMinisterio!E62</f>
        <v>192.808668831169</v>
      </c>
      <c r="W62" s="14" t="n">
        <f aca="false">F62+DatosMinisterio!F62</f>
        <v>24</v>
      </c>
      <c r="X62" s="14" t="n">
        <f aca="false">G62+DatosMinisterio!G62</f>
        <v>111</v>
      </c>
      <c r="Y62" s="14" t="n">
        <f aca="false">H62+DatosMinisterio!H62</f>
        <v>14</v>
      </c>
      <c r="Z62" s="14" t="n">
        <f aca="false">X62+0.33*Y62</f>
        <v>115.62</v>
      </c>
      <c r="AC62" s="50" t="n">
        <f aca="false">IF(T62&gt;0,S62/T62,0)</f>
        <v>170.439024390244</v>
      </c>
      <c r="AD62" s="51" t="n">
        <f aca="false">EXP((((AC62-AC$77)/AC$78+2)/4-1.9)^3)</f>
        <v>0.0333315533886475</v>
      </c>
      <c r="AE62" s="52" t="n">
        <f aca="false">S62/U62</f>
        <v>19.9831639438242</v>
      </c>
      <c r="AF62" s="51" t="n">
        <f aca="false">EXP((((AE62-AE$77)/AE$78+2)/4-1.9)^3)</f>
        <v>0.149447453580032</v>
      </c>
      <c r="AG62" s="51" t="n">
        <f aca="false">V62/U62</f>
        <v>0.551363371357149</v>
      </c>
      <c r="AH62" s="51" t="n">
        <f aca="false">EXP((((AG62-AG$77)/AG$78+2)/4-1.9)^3)</f>
        <v>0.0148476894828431</v>
      </c>
      <c r="AI62" s="51" t="n">
        <f aca="false">W62/U62</f>
        <v>0.0686313587080396</v>
      </c>
      <c r="AJ62" s="51" t="n">
        <f aca="false">EXP((((AI62-AI$77)/AI$78+2)/4-1.9)^3)</f>
        <v>0.0229354995190511</v>
      </c>
      <c r="AK62" s="51" t="n">
        <f aca="false">Z62/U62</f>
        <v>0.330631570575981</v>
      </c>
      <c r="AL62" s="51" t="n">
        <f aca="false">EXP((((AK62-AK$77)/AK$78+2)/4-1.9)^3)</f>
        <v>0.0321789618927971</v>
      </c>
      <c r="AM62" s="51" t="n">
        <f aca="false">0.01*AD62+0.15*AF62+0.24*AH62+0.25*AJ62+0.35*AL62</f>
        <v>0.0433103905890154</v>
      </c>
      <c r="AO62" s="44" t="n">
        <f aca="false">0.01*AD62/$AM$77</f>
        <v>0.000116210512687469</v>
      </c>
      <c r="AP62" s="43" t="n">
        <f aca="false">AO62*$J$77</f>
        <v>1293.87820278973</v>
      </c>
      <c r="AQ62" s="44" t="n">
        <f aca="false">0.15*AF62/$AM$77</f>
        <v>0.00781573168726999</v>
      </c>
      <c r="AR62" s="43" t="n">
        <f aca="false">AQ62*$J$77</f>
        <v>87019.707900334</v>
      </c>
      <c r="AS62" s="44" t="n">
        <f aca="false">0.24*AH62/$AM$77</f>
        <v>0.00124239581893346</v>
      </c>
      <c r="AT62" s="43" t="n">
        <f aca="false">AS62*$J$77</f>
        <v>13832.7319291521</v>
      </c>
      <c r="AU62" s="44" t="n">
        <f aca="false">0.25*AJ62/$AM$77</f>
        <v>0.00199911636788576</v>
      </c>
      <c r="AV62" s="43" t="n">
        <f aca="false">AU62*$J$77</f>
        <v>22257.9957133815</v>
      </c>
      <c r="AW62" s="44" t="n">
        <f aca="false">0.35*AL62/$AM$77</f>
        <v>0.00392672002261122</v>
      </c>
      <c r="AX62" s="43" t="n">
        <f aca="false">AW62*$J$77</f>
        <v>43719.7748139915</v>
      </c>
    </row>
    <row r="63" customFormat="false" ht="13.8" hidden="false" customHeight="false" outlineLevel="0" collapsed="false">
      <c r="A63" s="13" t="s">
        <v>72</v>
      </c>
      <c r="B63" s="41"/>
      <c r="C63" s="41"/>
      <c r="D63" s="41"/>
      <c r="E63" s="41"/>
      <c r="F63" s="41"/>
      <c r="G63" s="41"/>
      <c r="H63" s="41"/>
      <c r="I63" s="69" t="n">
        <f aca="false">AO63+AQ63+AS63+AU63+AW63</f>
        <v>0.055015211053604</v>
      </c>
      <c r="J63" s="43" t="n">
        <f aca="false">ROUND(AP63+AR63+AT63+AV63+AX63,0)</f>
        <v>612535</v>
      </c>
      <c r="K63" s="15" t="n">
        <f aca="false">I63-DatosMinisterio!J63</f>
        <v>-2.0122792321331E-016</v>
      </c>
      <c r="L63" s="43" t="n">
        <f aca="false">J63-DatosMinisterio!K63</f>
        <v>0</v>
      </c>
      <c r="M63" s="44" t="n">
        <f aca="false">P97/P$111</f>
        <v>0.0276469793018948</v>
      </c>
      <c r="N63" s="43" t="n">
        <f aca="false">ROUND(N$77*M63,0)</f>
        <v>5848564</v>
      </c>
      <c r="O63" s="43" t="n">
        <f aca="false">N63-DatosMinisterio!L63</f>
        <v>-1099</v>
      </c>
      <c r="P63" s="14" t="n">
        <f aca="false">N63+J63</f>
        <v>6461099</v>
      </c>
      <c r="Q63" s="43" t="n">
        <f aca="false">P63-DatosMinisterio!M63</f>
        <v>-1099</v>
      </c>
      <c r="S63" s="14" t="n">
        <f aca="false">B63+DatosMinisterio!B63</f>
        <v>11149</v>
      </c>
      <c r="T63" s="14" t="n">
        <f aca="false">C63+DatosMinisterio!C63</f>
        <v>61</v>
      </c>
      <c r="U63" s="14" t="n">
        <f aca="false">D63+DatosMinisterio!D63</f>
        <v>494.311610045939</v>
      </c>
      <c r="V63" s="14" t="n">
        <f aca="false">E63+DatosMinisterio!E63</f>
        <v>416.186482956717</v>
      </c>
      <c r="W63" s="14" t="n">
        <f aca="false">F63+DatosMinisterio!F63</f>
        <v>68</v>
      </c>
      <c r="X63" s="14" t="n">
        <f aca="false">G63+DatosMinisterio!G63</f>
        <v>169</v>
      </c>
      <c r="Y63" s="14" t="n">
        <f aca="false">H63+DatosMinisterio!H63</f>
        <v>30</v>
      </c>
      <c r="Z63" s="14" t="n">
        <f aca="false">X63+0.33*Y63</f>
        <v>178.9</v>
      </c>
      <c r="AC63" s="50" t="n">
        <f aca="false">IF(T63&gt;0,S63/T63,0)</f>
        <v>182.770491803279</v>
      </c>
      <c r="AD63" s="51" t="n">
        <f aca="false">EXP((((AC63-AC$77)/AC$78+2)/4-1.9)^3)</f>
        <v>0.0432381849947308</v>
      </c>
      <c r="AE63" s="52" t="n">
        <f aca="false">S63/U63</f>
        <v>22.5545987053872</v>
      </c>
      <c r="AF63" s="51" t="n">
        <f aca="false">EXP((((AE63-AE$77)/AE$78+2)/4-1.9)^3)</f>
        <v>0.271930398488978</v>
      </c>
      <c r="AG63" s="51" t="n">
        <f aca="false">V63/U63</f>
        <v>0.841951664695957</v>
      </c>
      <c r="AH63" s="51" t="n">
        <f aca="false">EXP((((AG63-AG$77)/AG$78+2)/4-1.9)^3)</f>
        <v>0.364917867570381</v>
      </c>
      <c r="AI63" s="51" t="n">
        <f aca="false">W63/U63</f>
        <v>0.137565047265793</v>
      </c>
      <c r="AJ63" s="51" t="n">
        <f aca="false">EXP((((AI63-AI$77)/AI$78+2)/4-1.9)^3)</f>
        <v>0.0619858946260416</v>
      </c>
      <c r="AK63" s="51" t="n">
        <f aca="false">Z63/U63</f>
        <v>0.361917455233094</v>
      </c>
      <c r="AL63" s="51" t="n">
        <f aca="false">EXP((((AK63-AK$77)/AK$78+2)/4-1.9)^3)</f>
        <v>0.0385605175703601</v>
      </c>
      <c r="AM63" s="51" t="n">
        <f aca="false">0.01*AD63+0.15*AF63+0.24*AH63+0.25*AJ63+0.35*AL63</f>
        <v>0.157794884646322</v>
      </c>
      <c r="AO63" s="44" t="n">
        <f aca="false">0.01*AD63/$AM$77</f>
        <v>0.000150749999177197</v>
      </c>
      <c r="AP63" s="43" t="n">
        <f aca="false">AO63*$J$77</f>
        <v>1678.43797858898</v>
      </c>
      <c r="AQ63" s="44" t="n">
        <f aca="false">0.15*AF63/$AM$77</f>
        <v>0.0142212863537625</v>
      </c>
      <c r="AR63" s="43" t="n">
        <f aca="false">AQ63*$J$77</f>
        <v>158338.621896024</v>
      </c>
      <c r="AS63" s="44" t="n">
        <f aca="false">0.24*AH63/$AM$77</f>
        <v>0.030534881096984</v>
      </c>
      <c r="AT63" s="43" t="n">
        <f aca="false">AS63*$J$77</f>
        <v>339972.831738689</v>
      </c>
      <c r="AU63" s="44" t="n">
        <f aca="false">0.25*AJ63/$AM$77</f>
        <v>0.00540284794852763</v>
      </c>
      <c r="AV63" s="43" t="n">
        <f aca="false">AU63*$J$77</f>
        <v>60154.8606225269</v>
      </c>
      <c r="AW63" s="44" t="n">
        <f aca="false">0.35*AL63/$AM$77</f>
        <v>0.00470544565515264</v>
      </c>
      <c r="AX63" s="43" t="n">
        <f aca="false">AW63*$J$77</f>
        <v>52390.0413724802</v>
      </c>
    </row>
    <row r="64" customFormat="false" ht="13.8" hidden="false" customHeight="false" outlineLevel="0" collapsed="false">
      <c r="A64" s="13" t="s">
        <v>73</v>
      </c>
      <c r="B64" s="41"/>
      <c r="C64" s="41"/>
      <c r="D64" s="41"/>
      <c r="E64" s="41"/>
      <c r="F64" s="41"/>
      <c r="G64" s="41"/>
      <c r="H64" s="41"/>
      <c r="I64" s="69" t="n">
        <f aca="false">AO64+AQ64+AS64+AU64+AW64</f>
        <v>0.127692469357621</v>
      </c>
      <c r="J64" s="43" t="n">
        <f aca="false">ROUND(AP64+AR64+AT64+AV64+AX64,0)</f>
        <v>1421717</v>
      </c>
      <c r="K64" s="15" t="n">
        <f aca="false">I64-DatosMinisterio!J64</f>
        <v>0</v>
      </c>
      <c r="L64" s="43" t="n">
        <f aca="false">J64-DatosMinisterio!K64</f>
        <v>0</v>
      </c>
      <c r="M64" s="44" t="n">
        <f aca="false">P98/P$111</f>
        <v>0.0466250140759115</v>
      </c>
      <c r="N64" s="43" t="n">
        <f aca="false">ROUND(N$77*M64,0)</f>
        <v>9863262</v>
      </c>
      <c r="O64" s="43" t="n">
        <f aca="false">N64-DatosMinisterio!L64</f>
        <v>-618</v>
      </c>
      <c r="P64" s="14" t="n">
        <f aca="false">N64+J64</f>
        <v>11284979</v>
      </c>
      <c r="Q64" s="43" t="n">
        <f aca="false">P64-DatosMinisterio!M64</f>
        <v>-618</v>
      </c>
      <c r="S64" s="14" t="n">
        <f aca="false">B64+DatosMinisterio!B64</f>
        <v>9143</v>
      </c>
      <c r="T64" s="14" t="n">
        <f aca="false">C64+DatosMinisterio!C64</f>
        <v>49</v>
      </c>
      <c r="U64" s="14" t="n">
        <f aca="false">D64+DatosMinisterio!D64</f>
        <v>388.672781507483</v>
      </c>
      <c r="V64" s="14" t="n">
        <f aca="false">E64+DatosMinisterio!E64</f>
        <v>276.063463325665</v>
      </c>
      <c r="W64" s="14" t="n">
        <f aca="false">F64+DatosMinisterio!F64</f>
        <v>130</v>
      </c>
      <c r="X64" s="14" t="n">
        <f aca="false">G64+DatosMinisterio!G64</f>
        <v>408</v>
      </c>
      <c r="Y64" s="14" t="n">
        <f aca="false">H64+DatosMinisterio!H64</f>
        <v>50</v>
      </c>
      <c r="Z64" s="14" t="n">
        <f aca="false">X64+0.33*Y64</f>
        <v>424.5</v>
      </c>
      <c r="AC64" s="50" t="n">
        <f aca="false">IF(T64&gt;0,S64/T64,0)</f>
        <v>186.591836734694</v>
      </c>
      <c r="AD64" s="51" t="n">
        <f aca="false">EXP((((AC64-AC$77)/AC$78+2)/4-1.9)^3)</f>
        <v>0.0467390664248652</v>
      </c>
      <c r="AE64" s="52" t="n">
        <f aca="false">S64/U64</f>
        <v>23.5236436277799</v>
      </c>
      <c r="AF64" s="51" t="n">
        <f aca="false">EXP((((AE64-AE$77)/AE$78+2)/4-1.9)^3)</f>
        <v>0.328163564768217</v>
      </c>
      <c r="AG64" s="51" t="n">
        <f aca="false">V64/U64</f>
        <v>0.710272178707605</v>
      </c>
      <c r="AH64" s="51" t="n">
        <f aca="false">EXP((((AG64-AG$77)/AG$78+2)/4-1.9)^3)</f>
        <v>0.122794809943508</v>
      </c>
      <c r="AI64" s="51" t="n">
        <f aca="false">W64/U64</f>
        <v>0.334471581714031</v>
      </c>
      <c r="AJ64" s="51" t="n">
        <f aca="false">EXP((((AI64-AI$77)/AI$78+2)/4-1.9)^3)</f>
        <v>0.39535056701939</v>
      </c>
      <c r="AK64" s="51" t="n">
        <f aca="false">Z64/U64</f>
        <v>1.09217835721236</v>
      </c>
      <c r="AL64" s="51" t="n">
        <f aca="false">EXP((((AK64-AK$77)/AK$78+2)/4-1.9)^3)</f>
        <v>0.537850897081867</v>
      </c>
      <c r="AM64" s="51" t="n">
        <f aca="false">0.01*AD64+0.15*AF64+0.24*AH64+0.25*AJ64+0.35*AL64</f>
        <v>0.366248135499424</v>
      </c>
      <c r="AO64" s="44" t="n">
        <f aca="false">0.01*AD64/$AM$77</f>
        <v>0.000162955827723805</v>
      </c>
      <c r="AP64" s="43" t="n">
        <f aca="false">AO64*$J$77</f>
        <v>1814.33666054314</v>
      </c>
      <c r="AQ64" s="44" t="n">
        <f aca="false">0.15*AF64/$AM$77</f>
        <v>0.0171621416780642</v>
      </c>
      <c r="AR64" s="43" t="n">
        <f aca="false">AQ64*$J$77</f>
        <v>191081.860985808</v>
      </c>
      <c r="AS64" s="44" t="n">
        <f aca="false">0.24*AH64/$AM$77</f>
        <v>0.0102749830966515</v>
      </c>
      <c r="AT64" s="43" t="n">
        <f aca="false">AS64*$J$77</f>
        <v>114400.80897452</v>
      </c>
      <c r="AU64" s="44" t="n">
        <f aca="false">0.25*AJ64/$AM$77</f>
        <v>0.0344597591574093</v>
      </c>
      <c r="AV64" s="43" t="n">
        <f aca="false">AU64*$J$77</f>
        <v>383672.098298585</v>
      </c>
      <c r="AW64" s="44" t="n">
        <f aca="false">0.35*AL64/$AM$77</f>
        <v>0.065632629597772</v>
      </c>
      <c r="AX64" s="43" t="n">
        <f aca="false">AW64*$J$77</f>
        <v>730748.250433337</v>
      </c>
    </row>
    <row r="65" customFormat="false" ht="13.8" hidden="false" customHeight="false" outlineLevel="0" collapsed="false">
      <c r="A65" s="13" t="s">
        <v>74</v>
      </c>
      <c r="B65" s="41"/>
      <c r="C65" s="41"/>
      <c r="D65" s="41"/>
      <c r="E65" s="41"/>
      <c r="F65" s="41"/>
      <c r="G65" s="41"/>
      <c r="H65" s="41"/>
      <c r="I65" s="69" t="n">
        <f aca="false">AO65+AQ65+AS65+AU65+AW65</f>
        <v>0.0120497950505915</v>
      </c>
      <c r="J65" s="43" t="n">
        <f aca="false">ROUND(AP65+AR65+AT65+AV65+AX65,0)</f>
        <v>134161</v>
      </c>
      <c r="K65" s="15" t="n">
        <f aca="false">I65-DatosMinisterio!J65</f>
        <v>7.11236625150491E-017</v>
      </c>
      <c r="L65" s="43" t="n">
        <f aca="false">J65-DatosMinisterio!K65</f>
        <v>0</v>
      </c>
      <c r="M65" s="44" t="n">
        <f aca="false">P99/P$111</f>
        <v>0.00939606491750718</v>
      </c>
      <c r="N65" s="43" t="n">
        <f aca="false">ROUND(N$77*M65,0)</f>
        <v>1987685</v>
      </c>
      <c r="O65" s="43" t="n">
        <f aca="false">N65-DatosMinisterio!L65</f>
        <v>-212</v>
      </c>
      <c r="P65" s="14" t="n">
        <f aca="false">N65+J65</f>
        <v>2121846</v>
      </c>
      <c r="Q65" s="43" t="n">
        <f aca="false">P65-DatosMinisterio!M65</f>
        <v>-212</v>
      </c>
      <c r="S65" s="14" t="n">
        <f aca="false">B65+DatosMinisterio!B65</f>
        <v>2783</v>
      </c>
      <c r="T65" s="14" t="n">
        <f aca="false">C65+DatosMinisterio!C65</f>
        <v>27</v>
      </c>
      <c r="U65" s="14" t="n">
        <f aca="false">D65+DatosMinisterio!D65</f>
        <v>260.478725330885</v>
      </c>
      <c r="V65" s="14" t="n">
        <f aca="false">E65+DatosMinisterio!E65</f>
        <v>120.081535160064</v>
      </c>
      <c r="W65" s="14" t="n">
        <f aca="false">F65+DatosMinisterio!F65</f>
        <v>24</v>
      </c>
      <c r="X65" s="14" t="n">
        <f aca="false">G65+DatosMinisterio!G65</f>
        <v>114</v>
      </c>
      <c r="Y65" s="14" t="n">
        <f aca="false">H65+DatosMinisterio!H65</f>
        <v>32</v>
      </c>
      <c r="Z65" s="14" t="n">
        <f aca="false">X65+0.33*Y65</f>
        <v>124.56</v>
      </c>
      <c r="AC65" s="50" t="n">
        <f aca="false">IF(T65&gt;0,S65/T65,0)</f>
        <v>103.074074074074</v>
      </c>
      <c r="AD65" s="51" t="n">
        <f aca="false">EXP((((AC65-AC$77)/AC$78+2)/4-1.9)^3)</f>
        <v>0.00622391609512031</v>
      </c>
      <c r="AE65" s="52" t="n">
        <f aca="false">S65/U65</f>
        <v>10.6841739050464</v>
      </c>
      <c r="AF65" s="51" t="n">
        <f aca="false">EXP((((AE65-AE$77)/AE$78+2)/4-1.9)^3)</f>
        <v>0.00393016185348549</v>
      </c>
      <c r="AG65" s="51" t="n">
        <f aca="false">V65/U65</f>
        <v>0.46100323551386</v>
      </c>
      <c r="AH65" s="51" t="n">
        <f aca="false">EXP((((AG65-AG$77)/AG$78+2)/4-1.9)^3)</f>
        <v>0.00279260187151957</v>
      </c>
      <c r="AI65" s="51" t="n">
        <f aca="false">W65/U65</f>
        <v>0.092138043018726</v>
      </c>
      <c r="AJ65" s="51" t="n">
        <f aca="false">EXP((((AI65-AI$77)/AI$78+2)/4-1.9)^3)</f>
        <v>0.0329360145385088</v>
      </c>
      <c r="AK65" s="51" t="n">
        <f aca="false">Z65/U65</f>
        <v>0.478196443267188</v>
      </c>
      <c r="AL65" s="51" t="n">
        <f aca="false">EXP((((AK65-AK$77)/AK$78+2)/4-1.9)^3)</f>
        <v>0.0714436765096579</v>
      </c>
      <c r="AM65" s="51" t="n">
        <f aca="false">0.01*AD65+0.15*AF65+0.24*AH65+0.25*AJ65+0.35*AL65</f>
        <v>0.0345612783011462</v>
      </c>
      <c r="AO65" s="44" t="n">
        <f aca="false">0.01*AD65/$AM$77</f>
        <v>2.16996931377362E-005</v>
      </c>
      <c r="AP65" s="43" t="n">
        <f aca="false">AO65*$J$77</f>
        <v>241.602582321024</v>
      </c>
      <c r="AQ65" s="44" t="n">
        <f aca="false">0.15*AF65/$AM$77</f>
        <v>0.000205537731145996</v>
      </c>
      <c r="AR65" s="43" t="n">
        <f aca="false">AQ65*$J$77</f>
        <v>2288.44003894784</v>
      </c>
      <c r="AS65" s="44" t="n">
        <f aca="false">0.24*AH65/$AM$77</f>
        <v>0.00023367385835559</v>
      </c>
      <c r="AT65" s="43" t="n">
        <f aca="false">AS65*$J$77</f>
        <v>2601.7053440009</v>
      </c>
      <c r="AU65" s="44" t="n">
        <f aca="false">0.25*AJ65/$AM$77</f>
        <v>0.00287078664679462</v>
      </c>
      <c r="AV65" s="43" t="n">
        <f aca="false">AU65*$J$77</f>
        <v>31963.1002501196</v>
      </c>
      <c r="AW65" s="44" t="n">
        <f aca="false">0.35*AL65/$AM$77</f>
        <v>0.00871809712115753</v>
      </c>
      <c r="AX65" s="43" t="n">
        <f aca="false">AW65*$J$77</f>
        <v>97066.5697449069</v>
      </c>
    </row>
    <row r="66" customFormat="false" ht="13.8" hidden="false" customHeight="false" outlineLevel="0" collapsed="false">
      <c r="A66" s="13" t="s">
        <v>75</v>
      </c>
      <c r="B66" s="41"/>
      <c r="C66" s="41"/>
      <c r="D66" s="41"/>
      <c r="E66" s="41"/>
      <c r="F66" s="41"/>
      <c r="G66" s="41"/>
      <c r="H66" s="41"/>
      <c r="I66" s="69" t="n">
        <f aca="false">AO66+AQ66+AS66+AU66+AW66</f>
        <v>0.0950134454742436</v>
      </c>
      <c r="J66" s="43" t="n">
        <f aca="false">ROUND(AP66+AR66+AT66+AV66+AX66,0)</f>
        <v>1057872</v>
      </c>
      <c r="K66" s="15" t="n">
        <f aca="false">I66-DatosMinisterio!J66</f>
        <v>-5.13478148889135E-016</v>
      </c>
      <c r="L66" s="43" t="n">
        <f aca="false">J66-DatosMinisterio!K66</f>
        <v>0</v>
      </c>
      <c r="M66" s="44" t="n">
        <f aca="false">P100/P$111</f>
        <v>0.0684232574144719</v>
      </c>
      <c r="N66" s="43" t="n">
        <f aca="false">ROUND(N$77*M66,0)</f>
        <v>14474559</v>
      </c>
      <c r="O66" s="43" t="n">
        <f aca="false">N66-DatosMinisterio!L66</f>
        <v>-769</v>
      </c>
      <c r="P66" s="14" t="n">
        <f aca="false">N66+J66</f>
        <v>15532431</v>
      </c>
      <c r="Q66" s="43" t="n">
        <f aca="false">P66-DatosMinisterio!M66</f>
        <v>-769</v>
      </c>
      <c r="S66" s="14" t="n">
        <f aca="false">B66+DatosMinisterio!B66</f>
        <v>9069</v>
      </c>
      <c r="T66" s="14" t="n">
        <f aca="false">C66+DatosMinisterio!C66</f>
        <v>32</v>
      </c>
      <c r="U66" s="14" t="n">
        <f aca="false">D66+DatosMinisterio!D66</f>
        <v>449.37199890788</v>
      </c>
      <c r="V66" s="14" t="n">
        <f aca="false">E66+DatosMinisterio!E66</f>
        <v>413.712680726062</v>
      </c>
      <c r="W66" s="14" t="n">
        <f aca="false">F66+DatosMinisterio!F66</f>
        <v>117</v>
      </c>
      <c r="X66" s="14" t="n">
        <f aca="false">G66+DatosMinisterio!G66</f>
        <v>284</v>
      </c>
      <c r="Y66" s="14" t="n">
        <f aca="false">H66+DatosMinisterio!H66</f>
        <v>39</v>
      </c>
      <c r="Z66" s="14" t="n">
        <f aca="false">X66+0.33*Y66</f>
        <v>296.87</v>
      </c>
      <c r="AC66" s="50" t="n">
        <f aca="false">IF(T66&gt;0,S66/T66,0)</f>
        <v>283.40625</v>
      </c>
      <c r="AD66" s="51" t="n">
        <f aca="false">EXP((((AC66-AC$77)/AC$78+2)/4-1.9)^3)</f>
        <v>0.224482481379207</v>
      </c>
      <c r="AE66" s="52" t="n">
        <f aca="false">S66/U66</f>
        <v>20.1814977836639</v>
      </c>
      <c r="AF66" s="51" t="n">
        <f aca="false">EXP((((AE66-AE$77)/AE$78+2)/4-1.9)^3)</f>
        <v>0.157364924347524</v>
      </c>
      <c r="AG66" s="51" t="n">
        <f aca="false">V66/U66</f>
        <v>0.920646328056751</v>
      </c>
      <c r="AH66" s="51" t="n">
        <f aca="false">EXP((((AG66-AG$77)/AG$78+2)/4-1.9)^3)</f>
        <v>0.556400683676591</v>
      </c>
      <c r="AI66" s="51" t="n">
        <f aca="false">W66/U66</f>
        <v>0.260363352154447</v>
      </c>
      <c r="AJ66" s="51" t="n">
        <f aca="false">EXP((((AI66-AI$77)/AI$78+2)/4-1.9)^3)</f>
        <v>0.229465361015577</v>
      </c>
      <c r="AK66" s="51" t="n">
        <f aca="false">Z66/U66</f>
        <v>0.660633062855475</v>
      </c>
      <c r="AL66" s="51" t="n">
        <f aca="false">EXP((((AK66-AK$77)/AK$78+2)/4-1.9)^3)</f>
        <v>0.159331254718193</v>
      </c>
      <c r="AM66" s="51" t="n">
        <f aca="false">0.01*AD66+0.15*AF66+0.24*AH66+0.25*AJ66+0.35*AL66</f>
        <v>0.272518006953564</v>
      </c>
      <c r="AO66" s="44" t="n">
        <f aca="false">0.01*AD66/$AM$77</f>
        <v>0.000782658520179202</v>
      </c>
      <c r="AP66" s="43" t="n">
        <f aca="false">AO66*$J$77</f>
        <v>8714.05500301806</v>
      </c>
      <c r="AQ66" s="44" t="n">
        <f aca="false">0.15*AF66/$AM$77</f>
        <v>0.00822979579929168</v>
      </c>
      <c r="AR66" s="43" t="n">
        <f aca="false">AQ66*$J$77</f>
        <v>91629.8633562622</v>
      </c>
      <c r="AS66" s="44" t="n">
        <f aca="false">0.24*AH66/$AM$77</f>
        <v>0.0465574043591291</v>
      </c>
      <c r="AT66" s="43" t="n">
        <f aca="false">AS66*$J$77</f>
        <v>518366.275869981</v>
      </c>
      <c r="AU66" s="44" t="n">
        <f aca="false">0.25*AJ66/$AM$77</f>
        <v>0.0200007834443727</v>
      </c>
      <c r="AV66" s="43" t="n">
        <f aca="false">AU66*$J$77</f>
        <v>222687.062804619</v>
      </c>
      <c r="AW66" s="44" t="n">
        <f aca="false">0.35*AL66/$AM$77</f>
        <v>0.019442803351271</v>
      </c>
      <c r="AX66" s="43" t="n">
        <f aca="false">AW66*$J$77</f>
        <v>216474.558760373</v>
      </c>
    </row>
    <row r="67" customFormat="false" ht="13.8" hidden="false" customHeight="false" outlineLevel="0" collapsed="false">
      <c r="A67" s="13" t="s">
        <v>76</v>
      </c>
      <c r="B67" s="41"/>
      <c r="C67" s="41"/>
      <c r="D67" s="41"/>
      <c r="E67" s="41"/>
      <c r="F67" s="41"/>
      <c r="G67" s="41"/>
      <c r="H67" s="41"/>
      <c r="I67" s="69" t="n">
        <f aca="false">AO67+AQ67+AS67+AU67+AW67</f>
        <v>0.00341159969097477</v>
      </c>
      <c r="J67" s="43" t="n">
        <f aca="false">ROUND(AP67+AR67+AT67+AV67+AX67,0)</f>
        <v>37984</v>
      </c>
      <c r="K67" s="15" t="n">
        <f aca="false">I67-DatosMinisterio!J67</f>
        <v>0</v>
      </c>
      <c r="L67" s="43" t="n">
        <f aca="false">J67-DatosMinisterio!K67</f>
        <v>-1</v>
      </c>
      <c r="M67" s="44" t="n">
        <f aca="false">P101/P$111</f>
        <v>0.00789451997089404</v>
      </c>
      <c r="N67" s="43" t="n">
        <f aca="false">ROUND(N$77*M67,0)</f>
        <v>1670042</v>
      </c>
      <c r="O67" s="43" t="n">
        <f aca="false">N67-DatosMinisterio!L67</f>
        <v>-30</v>
      </c>
      <c r="P67" s="14" t="n">
        <f aca="false">N67+J67</f>
        <v>1708026</v>
      </c>
      <c r="Q67" s="43" t="n">
        <f aca="false">P67-DatosMinisterio!M67</f>
        <v>-31</v>
      </c>
      <c r="S67" s="14" t="n">
        <f aca="false">B67+DatosMinisterio!B67</f>
        <v>3416</v>
      </c>
      <c r="T67" s="14" t="n">
        <f aca="false">C67+DatosMinisterio!C67</f>
        <v>30</v>
      </c>
      <c r="U67" s="14" t="n">
        <f aca="false">D67+DatosMinisterio!D67</f>
        <v>261.068181818182</v>
      </c>
      <c r="V67" s="14" t="n">
        <f aca="false">E67+DatosMinisterio!E67</f>
        <v>116.454545454545</v>
      </c>
      <c r="W67" s="14" t="n">
        <f aca="false">F67+DatosMinisterio!F67</f>
        <v>7</v>
      </c>
      <c r="X67" s="14" t="n">
        <f aca="false">G67+DatosMinisterio!G67</f>
        <v>46</v>
      </c>
      <c r="Y67" s="14" t="n">
        <f aca="false">H67+DatosMinisterio!H67</f>
        <v>7</v>
      </c>
      <c r="Z67" s="14" t="n">
        <f aca="false">X67+0.33*Y67</f>
        <v>48.31</v>
      </c>
      <c r="AC67" s="50" t="n">
        <f aca="false">IF(T67&gt;0,S67/T67,0)</f>
        <v>113.866666666667</v>
      </c>
      <c r="AD67" s="51" t="n">
        <f aca="false">EXP((((AC67-AC$77)/AC$78+2)/4-1.9)^3)</f>
        <v>0.00839635228138534</v>
      </c>
      <c r="AE67" s="52" t="n">
        <f aca="false">S67/U67</f>
        <v>13.084704448507</v>
      </c>
      <c r="AF67" s="51" t="n">
        <f aca="false">EXP((((AE67-AE$77)/AE$78+2)/4-1.9)^3)</f>
        <v>0.0129112637267664</v>
      </c>
      <c r="AG67" s="51" t="n">
        <f aca="false">V67/U67</f>
        <v>0.446069469835464</v>
      </c>
      <c r="AH67" s="51" t="n">
        <f aca="false">EXP((((AG67-AG$77)/AG$78+2)/4-1.9)^3)</f>
        <v>0.00204248909741161</v>
      </c>
      <c r="AI67" s="51" t="n">
        <f aca="false">W67/U67</f>
        <v>0.0268129189518586</v>
      </c>
      <c r="AJ67" s="51" t="n">
        <f aca="false">EXP((((AI67-AI$77)/AI$78+2)/4-1.9)^3)</f>
        <v>0.0113280385807647</v>
      </c>
      <c r="AK67" s="51" t="n">
        <f aca="false">Z67/U67</f>
        <v>0.185047444937756</v>
      </c>
      <c r="AL67" s="51" t="n">
        <f aca="false">EXP((((AK67-AK$77)/AK$78+2)/4-1.9)^3)</f>
        <v>0.0126923029058894</v>
      </c>
      <c r="AM67" s="51" t="n">
        <f aca="false">0.01*AD67+0.15*AF67+0.24*AH67+0.25*AJ67+0.35*AL67</f>
        <v>0.00978516612746004</v>
      </c>
      <c r="AO67" s="44" t="n">
        <f aca="false">0.01*AD67/$AM$77</f>
        <v>2.92738952771617E-005</v>
      </c>
      <c r="AP67" s="43" t="n">
        <f aca="false">AO67*$J$77</f>
        <v>325.93312028261</v>
      </c>
      <c r="AQ67" s="44" t="n">
        <f aca="false">0.15*AF67/$AM$77</f>
        <v>0.00067522711571628</v>
      </c>
      <c r="AR67" s="43" t="n">
        <f aca="false">AQ67*$J$77</f>
        <v>7517.92266253446</v>
      </c>
      <c r="AS67" s="44" t="n">
        <f aca="false">0.24*AH67/$AM$77</f>
        <v>0.00017090739389274</v>
      </c>
      <c r="AT67" s="43" t="n">
        <f aca="false">AS67*$J$77</f>
        <v>1902.86873828807</v>
      </c>
      <c r="AU67" s="44" t="n">
        <f aca="false">0.25*AJ67/$AM$77</f>
        <v>0.000987380602896278</v>
      </c>
      <c r="AV67" s="43" t="n">
        <f aca="false">AU67*$J$77</f>
        <v>10993.4136800571</v>
      </c>
      <c r="AW67" s="44" t="n">
        <f aca="false">0.35*AL67/$AM$77</f>
        <v>0.00154881068319231</v>
      </c>
      <c r="AX67" s="43" t="n">
        <f aca="false">AW67*$J$77</f>
        <v>17244.3295953765</v>
      </c>
    </row>
    <row r="68" customFormat="false" ht="13.8" hidden="false" customHeight="false" outlineLevel="0" collapsed="false">
      <c r="A68" s="13" t="s">
        <v>77</v>
      </c>
      <c r="B68" s="41"/>
      <c r="C68" s="41"/>
      <c r="D68" s="41"/>
      <c r="E68" s="41"/>
      <c r="F68" s="41"/>
      <c r="G68" s="41"/>
      <c r="H68" s="41"/>
      <c r="I68" s="69" t="n">
        <f aca="false">AO68+AQ68+AS68+AU68+AW68</f>
        <v>0.0619653455662682</v>
      </c>
      <c r="J68" s="43" t="n">
        <f aca="false">ROUND(AP68+AR68+AT68+AV68+AX68,0)</f>
        <v>689917</v>
      </c>
      <c r="K68" s="15" t="n">
        <f aca="false">I68-DatosMinisterio!J68</f>
        <v>-6.93889390390723E-016</v>
      </c>
      <c r="L68" s="43" t="n">
        <f aca="false">J68-DatosMinisterio!K68</f>
        <v>0</v>
      </c>
      <c r="M68" s="44" t="n">
        <f aca="false">P102/P$111</f>
        <v>0.0441643771155245</v>
      </c>
      <c r="N68" s="43" t="n">
        <f aca="false">ROUND(N$77*M68,0)</f>
        <v>9342728</v>
      </c>
      <c r="O68" s="43" t="n">
        <f aca="false">N68-DatosMinisterio!L68</f>
        <v>-17</v>
      </c>
      <c r="P68" s="14" t="n">
        <f aca="false">N68+J68</f>
        <v>10032645</v>
      </c>
      <c r="Q68" s="43" t="n">
        <f aca="false">P68-DatosMinisterio!M68</f>
        <v>-17</v>
      </c>
      <c r="S68" s="14" t="n">
        <f aca="false">B68+DatosMinisterio!B68</f>
        <v>8584</v>
      </c>
      <c r="T68" s="14" t="n">
        <f aca="false">C68+DatosMinisterio!C68</f>
        <v>76</v>
      </c>
      <c r="U68" s="14" t="n">
        <f aca="false">D68+DatosMinisterio!D68</f>
        <v>355.545454545455</v>
      </c>
      <c r="V68" s="14" t="n">
        <f aca="false">E68+DatosMinisterio!E68</f>
        <v>295.886363636364</v>
      </c>
      <c r="W68" s="14" t="n">
        <f aca="false">F68+DatosMinisterio!F68</f>
        <v>32</v>
      </c>
      <c r="X68" s="14" t="n">
        <f aca="false">G68+DatosMinisterio!G68</f>
        <v>179</v>
      </c>
      <c r="Y68" s="14" t="n">
        <f aca="false">H68+DatosMinisterio!H68</f>
        <v>32</v>
      </c>
      <c r="Z68" s="14" t="n">
        <f aca="false">X68+0.33*Y68</f>
        <v>189.56</v>
      </c>
      <c r="AC68" s="50" t="n">
        <f aca="false">IF(T68&gt;0,S68/T68,0)</f>
        <v>112.947368421053</v>
      </c>
      <c r="AD68" s="51" t="n">
        <f aca="false">EXP((((AC68-AC$77)/AC$78+2)/4-1.9)^3)</f>
        <v>0.00818878998029918</v>
      </c>
      <c r="AE68" s="52" t="n">
        <f aca="false">S68/U68</f>
        <v>24.1431858859626</v>
      </c>
      <c r="AF68" s="51" t="n">
        <f aca="false">EXP((((AE68-AE$77)/AE$78+2)/4-1.9)^3)</f>
        <v>0.366374028439977</v>
      </c>
      <c r="AG68" s="51" t="n">
        <f aca="false">V68/U68</f>
        <v>0.832204039887497</v>
      </c>
      <c r="AH68" s="51" t="n">
        <f aca="false">EXP((((AG68-AG$77)/AG$78+2)/4-1.9)^3)</f>
        <v>0.342569944935895</v>
      </c>
      <c r="AI68" s="51" t="n">
        <f aca="false">W68/U68</f>
        <v>0.0900025568908206</v>
      </c>
      <c r="AJ68" s="51" t="n">
        <f aca="false">EXP((((AI68-AI$77)/AI$78+2)/4-1.9)^3)</f>
        <v>0.0319026963008276</v>
      </c>
      <c r="AK68" s="51" t="n">
        <f aca="false">Z68/U68</f>
        <v>0.533152646381999</v>
      </c>
      <c r="AL68" s="51" t="n">
        <f aca="false">EXP((((AK68-AK$77)/AK$78+2)/4-1.9)^3)</f>
        <v>0.0928538280254174</v>
      </c>
      <c r="AM68" s="51" t="n">
        <f aca="false">0.01*AD68+0.15*AF68+0.24*AH68+0.25*AJ68+0.35*AL68</f>
        <v>0.177729292834517</v>
      </c>
      <c r="AO68" s="44" t="n">
        <f aca="false">0.01*AD68/$AM$77</f>
        <v>2.85502289918685E-005</v>
      </c>
      <c r="AP68" s="43" t="n">
        <f aca="false">AO68*$J$77</f>
        <v>317.875879926458</v>
      </c>
      <c r="AQ68" s="44" t="n">
        <f aca="false">0.15*AF68/$AM$77</f>
        <v>0.0191604542926363</v>
      </c>
      <c r="AR68" s="43" t="n">
        <f aca="false">AQ68*$J$77</f>
        <v>213330.907776506</v>
      </c>
      <c r="AS68" s="44" t="n">
        <f aca="false">0.24*AH68/$AM$77</f>
        <v>0.0286648954891212</v>
      </c>
      <c r="AT68" s="43" t="n">
        <f aca="false">AS68*$J$77</f>
        <v>319152.567189549</v>
      </c>
      <c r="AU68" s="44" t="n">
        <f aca="false">0.25*AJ68/$AM$77</f>
        <v>0.00278072000575776</v>
      </c>
      <c r="AV68" s="43" t="n">
        <f aca="false">AU68*$J$77</f>
        <v>30960.3057443464</v>
      </c>
      <c r="AW68" s="44" t="n">
        <f aca="false">0.35*AL68/$AM$77</f>
        <v>0.0113307255497611</v>
      </c>
      <c r="AX68" s="43" t="n">
        <f aca="false">AW68*$J$77</f>
        <v>126155.35782082</v>
      </c>
    </row>
    <row r="69" customFormat="false" ht="13.8" hidden="false" customHeight="false" outlineLevel="0" collapsed="false">
      <c r="A69" s="13" t="s">
        <v>78</v>
      </c>
      <c r="B69" s="41"/>
      <c r="C69" s="41"/>
      <c r="D69" s="41"/>
      <c r="E69" s="41"/>
      <c r="F69" s="41"/>
      <c r="G69" s="41"/>
      <c r="H69" s="41"/>
      <c r="I69" s="69" t="n">
        <f aca="false">AO69+AQ69+AS69+AU69+AW69</f>
        <v>0.00293410131000227</v>
      </c>
      <c r="J69" s="43" t="n">
        <f aca="false">ROUND(AP69+AR69+AT69+AV69+AX69,0)</f>
        <v>32668</v>
      </c>
      <c r="K69" s="15" t="n">
        <f aca="false">I69-DatosMinisterio!J69</f>
        <v>1.69135538907739E-017</v>
      </c>
      <c r="L69" s="43" t="n">
        <f aca="false">J69-DatosMinisterio!K69</f>
        <v>-1</v>
      </c>
      <c r="M69" s="44" t="n">
        <f aca="false">P103/P$111</f>
        <v>0.0116294017600221</v>
      </c>
      <c r="N69" s="43" t="n">
        <f aca="false">ROUND(N$77*M69,0)</f>
        <v>2460135</v>
      </c>
      <c r="O69" s="43" t="n">
        <f aca="false">N69-DatosMinisterio!L69</f>
        <v>-581</v>
      </c>
      <c r="P69" s="14" t="n">
        <f aca="false">N69+J69</f>
        <v>2492803</v>
      </c>
      <c r="Q69" s="43" t="n">
        <f aca="false">P69-DatosMinisterio!M69</f>
        <v>-582</v>
      </c>
      <c r="S69" s="14" t="n">
        <f aca="false">B69+DatosMinisterio!B69</f>
        <v>4395</v>
      </c>
      <c r="T69" s="14" t="n">
        <f aca="false">C69+DatosMinisterio!C69</f>
        <v>41</v>
      </c>
      <c r="U69" s="14" t="n">
        <f aca="false">D69+DatosMinisterio!D69</f>
        <v>422.79666563415</v>
      </c>
      <c r="V69" s="14" t="n">
        <f aca="false">E69+DatosMinisterio!E69</f>
        <v>204.982160938066</v>
      </c>
      <c r="W69" s="14" t="n">
        <f aca="false">F69+DatosMinisterio!F69</f>
        <v>15</v>
      </c>
      <c r="X69" s="14" t="n">
        <f aca="false">G69+DatosMinisterio!G69</f>
        <v>56</v>
      </c>
      <c r="Y69" s="14" t="n">
        <f aca="false">H69+DatosMinisterio!H69</f>
        <v>22</v>
      </c>
      <c r="Z69" s="14" t="n">
        <f aca="false">X69+0.33*Y69</f>
        <v>63.26</v>
      </c>
      <c r="AC69" s="50" t="n">
        <f aca="false">IF(T69&gt;0,S69/T69,0)</f>
        <v>107.19512195122</v>
      </c>
      <c r="AD69" s="51" t="n">
        <f aca="false">EXP((((AC69-AC$77)/AC$78+2)/4-1.9)^3)</f>
        <v>0.00698771594183446</v>
      </c>
      <c r="AE69" s="52" t="n">
        <f aca="false">S69/U69</f>
        <v>10.3950677884556</v>
      </c>
      <c r="AF69" s="51" t="n">
        <f aca="false">EXP((((AE69-AE$77)/AE$78+2)/4-1.9)^3)</f>
        <v>0.00336120679155637</v>
      </c>
      <c r="AG69" s="51" t="n">
        <f aca="false">V69/U69</f>
        <v>0.48482445014228</v>
      </c>
      <c r="AH69" s="51" t="n">
        <f aca="false">EXP((((AG69-AG$77)/AG$78+2)/4-1.9)^3)</f>
        <v>0.00449892350110286</v>
      </c>
      <c r="AI69" s="51" t="n">
        <f aca="false">W69/U69</f>
        <v>0.0354780470595755</v>
      </c>
      <c r="AJ69" s="51" t="n">
        <f aca="false">EXP((((AI69-AI$77)/AI$78+2)/4-1.9)^3)</f>
        <v>0.0131984189949872</v>
      </c>
      <c r="AK69" s="51" t="n">
        <f aca="false">Z69/U69</f>
        <v>0.149622750465917</v>
      </c>
      <c r="AL69" s="51" t="n">
        <f aca="false">EXP((((AK69-AK$77)/AK$78+2)/4-1.9)^3)</f>
        <v>0.00989199565555312</v>
      </c>
      <c r="AM69" s="51" t="n">
        <f aca="false">0.01*AD69+0.15*AF69+0.24*AH69+0.25*AJ69+0.35*AL69</f>
        <v>0.00841560304660687</v>
      </c>
      <c r="AO69" s="44" t="n">
        <f aca="false">0.01*AD69/$AM$77</f>
        <v>2.43626824902664E-005</v>
      </c>
      <c r="AP69" s="43" t="n">
        <f aca="false">AO69*$J$77</f>
        <v>271.25208474398</v>
      </c>
      <c r="AQ69" s="44" t="n">
        <f aca="false">0.15*AF69/$AM$77</f>
        <v>0.000175782790532232</v>
      </c>
      <c r="AR69" s="43" t="n">
        <f aca="false">AQ69*$J$77</f>
        <v>1957.15099981426</v>
      </c>
      <c r="AS69" s="44" t="n">
        <f aca="false">0.24*AH69/$AM$77</f>
        <v>0.000376452090672452</v>
      </c>
      <c r="AT69" s="43" t="n">
        <f aca="false">AS69*$J$77</f>
        <v>4191.38633202356</v>
      </c>
      <c r="AU69" s="44" t="n">
        <f aca="false">0.25*AJ69/$AM$77</f>
        <v>0.00115040770841623</v>
      </c>
      <c r="AV69" s="43" t="n">
        <f aca="false">AU69*$J$77</f>
        <v>12808.5439416665</v>
      </c>
      <c r="AW69" s="44" t="n">
        <f aca="false">0.35*AL69/$AM$77</f>
        <v>0.00120709603789109</v>
      </c>
      <c r="AX69" s="43" t="n">
        <f aca="false">AW69*$J$77</f>
        <v>13439.7070969082</v>
      </c>
    </row>
    <row r="70" customFormat="false" ht="13.8" hidden="false" customHeight="false" outlineLevel="0" collapsed="false">
      <c r="A70" s="13" t="s">
        <v>79</v>
      </c>
      <c r="B70" s="41"/>
      <c r="C70" s="41"/>
      <c r="D70" s="41"/>
      <c r="E70" s="41"/>
      <c r="F70" s="41"/>
      <c r="G70" s="41"/>
      <c r="H70" s="41"/>
      <c r="I70" s="69" t="n">
        <f aca="false">AO70+AQ70+AS70+AU70+AW70</f>
        <v>0.0113054026487475</v>
      </c>
      <c r="J70" s="43" t="n">
        <f aca="false">ROUND(AP70+AR70+AT70+AV70+AX70,0)</f>
        <v>125873</v>
      </c>
      <c r="K70" s="15" t="n">
        <f aca="false">I70-DatosMinisterio!J70</f>
        <v>7.63278329429795E-017</v>
      </c>
      <c r="L70" s="43" t="n">
        <f aca="false">J70-DatosMinisterio!K70</f>
        <v>0</v>
      </c>
      <c r="M70" s="44" t="n">
        <f aca="false">P104/P$111</f>
        <v>0.0203779639219182</v>
      </c>
      <c r="N70" s="43" t="n">
        <f aca="false">ROUND(N$77*M70,0)</f>
        <v>4310845</v>
      </c>
      <c r="O70" s="43" t="n">
        <f aca="false">N70-DatosMinisterio!L70</f>
        <v>116</v>
      </c>
      <c r="P70" s="14" t="n">
        <f aca="false">N70+J70</f>
        <v>4436718</v>
      </c>
      <c r="Q70" s="43" t="n">
        <f aca="false">P70-DatosMinisterio!M70</f>
        <v>116</v>
      </c>
      <c r="S70" s="14" t="n">
        <f aca="false">B70+DatosMinisterio!B70</f>
        <v>4684</v>
      </c>
      <c r="T70" s="14" t="n">
        <f aca="false">C70+DatosMinisterio!C70</f>
        <v>25</v>
      </c>
      <c r="U70" s="14" t="n">
        <f aca="false">D70+DatosMinisterio!D70</f>
        <v>302.294940036645</v>
      </c>
      <c r="V70" s="14" t="n">
        <f aca="false">E70+DatosMinisterio!E70</f>
        <v>206.4416445821</v>
      </c>
      <c r="W70" s="14" t="n">
        <f aca="false">F70+DatosMinisterio!F70</f>
        <v>5</v>
      </c>
      <c r="X70" s="14" t="n">
        <f aca="false">G70+DatosMinisterio!G70</f>
        <v>28</v>
      </c>
      <c r="Y70" s="14" t="n">
        <f aca="false">H70+DatosMinisterio!H70</f>
        <v>5</v>
      </c>
      <c r="Z70" s="14" t="n">
        <f aca="false">X70+0.33*Y70</f>
        <v>29.65</v>
      </c>
      <c r="AC70" s="50" t="n">
        <f aca="false">IF(T70&gt;0,S70/T70,0)</f>
        <v>187.36</v>
      </c>
      <c r="AD70" s="51" t="n">
        <f aca="false">EXP((((AC70-AC$77)/AC$78+2)/4-1.9)^3)</f>
        <v>0.0474688645791085</v>
      </c>
      <c r="AE70" s="52" t="n">
        <f aca="false">S70/U70</f>
        <v>15.4948012012116</v>
      </c>
      <c r="AF70" s="51" t="n">
        <f aca="false">EXP((((AE70-AE$77)/AE$78+2)/4-1.9)^3)</f>
        <v>0.0354249941771114</v>
      </c>
      <c r="AG70" s="51" t="n">
        <f aca="false">V70/U70</f>
        <v>0.682914654664992</v>
      </c>
      <c r="AH70" s="51" t="n">
        <f aca="false">EXP((((AG70-AG$77)/AG$78+2)/4-1.9)^3)</f>
        <v>0.0913194718692259</v>
      </c>
      <c r="AI70" s="51" t="n">
        <f aca="false">W70/U70</f>
        <v>0.0165401379176042</v>
      </c>
      <c r="AJ70" s="51" t="n">
        <f aca="false">EXP((((AI70-AI$77)/AI$78+2)/4-1.9)^3)</f>
        <v>0.00940745889633888</v>
      </c>
      <c r="AK70" s="51" t="n">
        <f aca="false">Z70/U70</f>
        <v>0.0980830178513929</v>
      </c>
      <c r="AL70" s="51" t="n">
        <f aca="false">EXP((((AK70-AK$77)/AK$78+2)/4-1.9)^3)</f>
        <v>0.00676923657479685</v>
      </c>
      <c r="AM70" s="51" t="n">
        <f aca="false">0.01*AD70+0.15*AF70+0.24*AH70+0.25*AJ70+0.35*AL70</f>
        <v>0.0324262085462356</v>
      </c>
      <c r="AO70" s="44" t="n">
        <f aca="false">0.01*AD70/$AM$77</f>
        <v>0.000165500270122696</v>
      </c>
      <c r="AP70" s="43" t="n">
        <f aca="false">AO70*$J$77</f>
        <v>1842.66627102368</v>
      </c>
      <c r="AQ70" s="44" t="n">
        <f aca="false">0.15*AF70/$AM$77</f>
        <v>0.00185263945874551</v>
      </c>
      <c r="AR70" s="43" t="n">
        <f aca="false">AQ70*$J$77</f>
        <v>20627.1339645974</v>
      </c>
      <c r="AS70" s="44" t="n">
        <f aca="false">0.24*AH70/$AM$77</f>
        <v>0.00764125153402742</v>
      </c>
      <c r="AT70" s="43" t="n">
        <f aca="false">AS70*$J$77</f>
        <v>85077.0603559839</v>
      </c>
      <c r="AU70" s="44" t="n">
        <f aca="false">0.25*AJ70/$AM$77</f>
        <v>0.000819978001536965</v>
      </c>
      <c r="AV70" s="43" t="n">
        <f aca="false">AU70*$J$77</f>
        <v>9129.56701093844</v>
      </c>
      <c r="AW70" s="44" t="n">
        <f aca="false">0.35*AL70/$AM$77</f>
        <v>0.000826033384314887</v>
      </c>
      <c r="AX70" s="43" t="n">
        <f aca="false">AW70*$J$77</f>
        <v>9196.98714019105</v>
      </c>
    </row>
    <row r="71" customFormat="false" ht="13.8" hidden="false" customHeight="false" outlineLevel="0" collapsed="false">
      <c r="A71" s="13" t="s">
        <v>80</v>
      </c>
      <c r="B71" s="41"/>
      <c r="C71" s="41"/>
      <c r="D71" s="41"/>
      <c r="E71" s="41"/>
      <c r="F71" s="41"/>
      <c r="G71" s="41"/>
      <c r="H71" s="41"/>
      <c r="I71" s="69" t="n">
        <f aca="false">AO71+AQ71+AS71+AU71+AW71</f>
        <v>0.0150494383602694</v>
      </c>
      <c r="J71" s="43" t="n">
        <f aca="false">ROUND(AP71+AR71+AT71+AV71+AX71,0)</f>
        <v>167559</v>
      </c>
      <c r="K71" s="15" t="n">
        <f aca="false">I71-DatosMinisterio!J71</f>
        <v>-1.75207071073658E-016</v>
      </c>
      <c r="L71" s="43" t="n">
        <f aca="false">J71-DatosMinisterio!K71</f>
        <v>0</v>
      </c>
      <c r="M71" s="44" t="n">
        <f aca="false">P105/P$111</f>
        <v>0.0130954737123271</v>
      </c>
      <c r="N71" s="43" t="n">
        <f aca="false">ROUND(N$77*M71,0)</f>
        <v>2770274</v>
      </c>
      <c r="O71" s="43" t="n">
        <f aca="false">N71-DatosMinisterio!L71</f>
        <v>578</v>
      </c>
      <c r="P71" s="14" t="n">
        <f aca="false">N71+J71</f>
        <v>2937833</v>
      </c>
      <c r="Q71" s="43" t="n">
        <f aca="false">P71-DatosMinisterio!M71</f>
        <v>578</v>
      </c>
      <c r="S71" s="14" t="n">
        <f aca="false">B71+DatosMinisterio!B71</f>
        <v>7044</v>
      </c>
      <c r="T71" s="14" t="n">
        <f aca="false">C71+DatosMinisterio!C71</f>
        <v>53</v>
      </c>
      <c r="U71" s="14" t="n">
        <f aca="false">D71+DatosMinisterio!D71</f>
        <v>444.58230254965</v>
      </c>
      <c r="V71" s="14" t="n">
        <f aca="false">E71+DatosMinisterio!E71</f>
        <v>315.377708678927</v>
      </c>
      <c r="W71" s="14" t="n">
        <f aca="false">F71+DatosMinisterio!F71</f>
        <v>20</v>
      </c>
      <c r="X71" s="14" t="n">
        <f aca="false">G71+DatosMinisterio!G71</f>
        <v>69</v>
      </c>
      <c r="Y71" s="14" t="n">
        <f aca="false">H71+DatosMinisterio!H71</f>
        <v>14</v>
      </c>
      <c r="Z71" s="14" t="n">
        <f aca="false">X71+0.33*Y71</f>
        <v>73.62</v>
      </c>
      <c r="AC71" s="50" t="n">
        <f aca="false">IF(T71&gt;0,S71/T71,0)</f>
        <v>132.905660377359</v>
      </c>
      <c r="AD71" s="51" t="n">
        <f aca="false">EXP((((AC71-AC$77)/AC$78+2)/4-1.9)^3)</f>
        <v>0.0138301260490912</v>
      </c>
      <c r="AE71" s="52" t="n">
        <f aca="false">S71/U71</f>
        <v>15.8440854698964</v>
      </c>
      <c r="AF71" s="51" t="n">
        <f aca="false">EXP((((AE71-AE$77)/AE$78+2)/4-1.9)^3)</f>
        <v>0.0404170422453493</v>
      </c>
      <c r="AG71" s="51" t="n">
        <f aca="false">V71/U71</f>
        <v>0.709379808575953</v>
      </c>
      <c r="AH71" s="51" t="n">
        <f aca="false">EXP((((AG71-AG$77)/AG$78+2)/4-1.9)^3)</f>
        <v>0.121664002349306</v>
      </c>
      <c r="AI71" s="51" t="n">
        <f aca="false">W71/U71</f>
        <v>0.0449860461950494</v>
      </c>
      <c r="AJ71" s="51" t="n">
        <f aca="false">EXP((((AI71-AI$77)/AI$78+2)/4-1.9)^3)</f>
        <v>0.0155449374494555</v>
      </c>
      <c r="AK71" s="51" t="n">
        <f aca="false">Z71/U71</f>
        <v>0.165593636043977</v>
      </c>
      <c r="AL71" s="51" t="n">
        <f aca="false">EXP((((AK71-AK$77)/AK$78+2)/4-1.9)^3)</f>
        <v>0.0110811905516467</v>
      </c>
      <c r="AM71" s="51" t="n">
        <f aca="false">0.01*AD71+0.15*AF71+0.24*AH71+0.25*AJ71+0.35*AL71</f>
        <v>0.043164869216567</v>
      </c>
      <c r="AO71" s="44" t="n">
        <f aca="false">0.01*AD71/$AM$77</f>
        <v>4.82187559624692E-005</v>
      </c>
      <c r="AP71" s="43" t="n">
        <f aca="false">AO71*$J$77</f>
        <v>536.863626729387</v>
      </c>
      <c r="AQ71" s="44" t="n">
        <f aca="false">0.15*AF71/$AM$77</f>
        <v>0.00211371120896043</v>
      </c>
      <c r="AR71" s="43" t="n">
        <f aca="false">AQ71*$J$77</f>
        <v>23533.885162535</v>
      </c>
      <c r="AS71" s="44" t="n">
        <f aca="false">0.24*AH71/$AM$77</f>
        <v>0.0101803615982238</v>
      </c>
      <c r="AT71" s="43" t="n">
        <f aca="false">AS71*$J$77</f>
        <v>113347.301064612</v>
      </c>
      <c r="AU71" s="44" t="n">
        <f aca="false">0.25*AJ71/$AM$77</f>
        <v>0.00135493621436733</v>
      </c>
      <c r="AV71" s="43" t="n">
        <f aca="false">AU71*$J$77</f>
        <v>15085.7473510601</v>
      </c>
      <c r="AW71" s="44" t="n">
        <f aca="false">0.35*AL71/$AM$77</f>
        <v>0.00135221058275535</v>
      </c>
      <c r="AX71" s="43" t="n">
        <f aca="false">AW71*$J$77</f>
        <v>15055.4003949197</v>
      </c>
    </row>
    <row r="72" customFormat="false" ht="13.8" hidden="false" customHeight="false" outlineLevel="0" collapsed="false">
      <c r="A72" s="13" t="s">
        <v>81</v>
      </c>
      <c r="B72" s="41"/>
      <c r="C72" s="41"/>
      <c r="D72" s="41"/>
      <c r="E72" s="41"/>
      <c r="F72" s="41"/>
      <c r="G72" s="41"/>
      <c r="H72" s="41"/>
      <c r="I72" s="69" t="n">
        <f aca="false">AO72+AQ72+AS72+AU72+AW72</f>
        <v>0.0251218937050133</v>
      </c>
      <c r="J72" s="43" t="n">
        <f aca="false">ROUND(AP72+AR72+AT72+AV72+AX72,0)</f>
        <v>279705</v>
      </c>
      <c r="K72" s="15" t="n">
        <f aca="false">I72-DatosMinisterio!J72</f>
        <v>0</v>
      </c>
      <c r="L72" s="43" t="n">
        <f aca="false">J72-DatosMinisterio!K72</f>
        <v>0</v>
      </c>
      <c r="M72" s="44" t="n">
        <f aca="false">P106/P$111</f>
        <v>0.018964836805677</v>
      </c>
      <c r="N72" s="43" t="n">
        <f aca="false">ROUND(N$77*M72,0)</f>
        <v>4011905</v>
      </c>
      <c r="O72" s="43" t="n">
        <f aca="false">N72-DatosMinisterio!L72</f>
        <v>545</v>
      </c>
      <c r="P72" s="14" t="n">
        <f aca="false">N72+J72</f>
        <v>4291610</v>
      </c>
      <c r="Q72" s="43" t="n">
        <f aca="false">P72-DatosMinisterio!M72</f>
        <v>545</v>
      </c>
      <c r="S72" s="14" t="n">
        <f aca="false">B72+DatosMinisterio!B72</f>
        <v>7277</v>
      </c>
      <c r="T72" s="14" t="n">
        <f aca="false">C72+DatosMinisterio!C72</f>
        <v>35</v>
      </c>
      <c r="U72" s="14" t="n">
        <f aca="false">D72+DatosMinisterio!D72</f>
        <v>296.146906911842</v>
      </c>
      <c r="V72" s="14" t="n">
        <f aca="false">E72+DatosMinisterio!E72</f>
        <v>177.250355257509</v>
      </c>
      <c r="W72" s="14" t="n">
        <f aca="false">F72+DatosMinisterio!F72</f>
        <v>7</v>
      </c>
      <c r="X72" s="14" t="n">
        <f aca="false">G72+DatosMinisterio!G72</f>
        <v>26</v>
      </c>
      <c r="Y72" s="14" t="n">
        <f aca="false">H72+DatosMinisterio!H72</f>
        <v>2</v>
      </c>
      <c r="Z72" s="14" t="n">
        <f aca="false">X72+0.33*Y72</f>
        <v>26.66</v>
      </c>
      <c r="AC72" s="50" t="n">
        <f aca="false">IF(T72&gt;0,S72/T72,0)</f>
        <v>207.914285714286</v>
      </c>
      <c r="AD72" s="51" t="n">
        <f aca="false">EXP((((AC72-AC$77)/AC$78+2)/4-1.9)^3)</f>
        <v>0.0704917877459118</v>
      </c>
      <c r="AE72" s="52" t="n">
        <f aca="false">S72/U72</f>
        <v>24.5722640694885</v>
      </c>
      <c r="AF72" s="51" t="n">
        <f aca="false">EXP((((AE72-AE$77)/AE$78+2)/4-1.9)^3)</f>
        <v>0.393672640142177</v>
      </c>
      <c r="AG72" s="51" t="n">
        <f aca="false">V72/U72</f>
        <v>0.598521717163413</v>
      </c>
      <c r="AH72" s="51" t="n">
        <f aca="false">EXP((((AG72-AG$77)/AG$78+2)/4-1.9)^3)</f>
        <v>0.0308117997823203</v>
      </c>
      <c r="AI72" s="51" t="n">
        <f aca="false">W72/U72</f>
        <v>0.0236369174778644</v>
      </c>
      <c r="AJ72" s="51" t="n">
        <f aca="false">EXP((((AI72-AI$77)/AI$78+2)/4-1.9)^3)</f>
        <v>0.0107014733431094</v>
      </c>
      <c r="AK72" s="51" t="n">
        <f aca="false">Z72/U72</f>
        <v>0.090022888565695</v>
      </c>
      <c r="AL72" s="51" t="n">
        <f aca="false">EXP((((AK72-AK$77)/AK$78+2)/4-1.9)^3)</f>
        <v>0.00636776679754384</v>
      </c>
      <c r="AM72" s="51" t="n">
        <f aca="false">0.01*AD72+0.15*AF72+0.24*AH72+0.25*AJ72+0.35*AL72</f>
        <v>0.0720547325614603</v>
      </c>
      <c r="AO72" s="44" t="n">
        <f aca="false">0.01*AD72/$AM$77</f>
        <v>0.000245769727521873</v>
      </c>
      <c r="AP72" s="43" t="n">
        <f aca="false">AO72*$J$77</f>
        <v>2736.37974734115</v>
      </c>
      <c r="AQ72" s="44" t="n">
        <f aca="false">0.15*AF72/$AM$77</f>
        <v>0.0205881040744715</v>
      </c>
      <c r="AR72" s="43" t="n">
        <f aca="false">AQ72*$J$77</f>
        <v>229226.241952528</v>
      </c>
      <c r="AS72" s="44" t="n">
        <f aca="false">0.24*AH72/$AM$77</f>
        <v>0.00257820930775819</v>
      </c>
      <c r="AT72" s="43" t="n">
        <f aca="false">AS72*$J$77</f>
        <v>28705.5684412072</v>
      </c>
      <c r="AU72" s="44" t="n">
        <f aca="false">0.25*AJ72/$AM$77</f>
        <v>0.000932767586026758</v>
      </c>
      <c r="AV72" s="43" t="n">
        <f aca="false">AU72*$J$77</f>
        <v>10385.3568831123</v>
      </c>
      <c r="AW72" s="44" t="n">
        <f aca="false">0.35*AL72/$AM$77</f>
        <v>0.000777043009234902</v>
      </c>
      <c r="AX72" s="43" t="n">
        <f aca="false">AW72*$J$77</f>
        <v>8651.53237025164</v>
      </c>
    </row>
    <row r="73" customFormat="false" ht="13.8" hidden="false" customHeight="false" outlineLevel="0" collapsed="false">
      <c r="A73" s="13" t="s">
        <v>82</v>
      </c>
      <c r="B73" s="41"/>
      <c r="C73" s="41"/>
      <c r="D73" s="41"/>
      <c r="E73" s="41"/>
      <c r="F73" s="41"/>
      <c r="G73" s="41"/>
      <c r="H73" s="41"/>
      <c r="I73" s="69" t="n">
        <f aca="false">AO73+AQ73+AS73+AU73+AW73</f>
        <v>0.00503807109193123</v>
      </c>
      <c r="J73" s="43" t="n">
        <f aca="false">ROUND(AP73+AR73+AT73+AV73+AX73,0)</f>
        <v>56093</v>
      </c>
      <c r="K73" s="15" t="n">
        <f aca="false">I73-DatosMinisterio!J73</f>
        <v>6.07153216591883E-017</v>
      </c>
      <c r="L73" s="43" t="n">
        <f aca="false">J73-DatosMinisterio!K73</f>
        <v>-1</v>
      </c>
      <c r="M73" s="44" t="n">
        <f aca="false">P107/P$111</f>
        <v>0.0125466433596608</v>
      </c>
      <c r="N73" s="43" t="n">
        <f aca="false">ROUND(N$77*M73,0)</f>
        <v>2654172</v>
      </c>
      <c r="O73" s="43" t="n">
        <f aca="false">N73-DatosMinisterio!L73</f>
        <v>989</v>
      </c>
      <c r="P73" s="14" t="n">
        <f aca="false">N73+J73</f>
        <v>2710265</v>
      </c>
      <c r="Q73" s="43" t="n">
        <f aca="false">P73-DatosMinisterio!M73</f>
        <v>988</v>
      </c>
      <c r="S73" s="14" t="n">
        <f aca="false">B73+DatosMinisterio!B73</f>
        <v>3907</v>
      </c>
      <c r="T73" s="14" t="n">
        <f aca="false">C73+DatosMinisterio!C73</f>
        <v>42</v>
      </c>
      <c r="U73" s="14" t="n">
        <f aca="false">D73+DatosMinisterio!D73</f>
        <v>404.367285225451</v>
      </c>
      <c r="V73" s="14" t="n">
        <f aca="false">E73+DatosMinisterio!E73</f>
        <v>226.815415390747</v>
      </c>
      <c r="W73" s="14" t="n">
        <f aca="false">F73+DatosMinisterio!F73</f>
        <v>21</v>
      </c>
      <c r="X73" s="14" t="n">
        <f aca="false">G73+DatosMinisterio!G73</f>
        <v>84</v>
      </c>
      <c r="Y73" s="14" t="n">
        <f aca="false">H73+DatosMinisterio!H73</f>
        <v>12</v>
      </c>
      <c r="Z73" s="14" t="n">
        <f aca="false">X73+0.33*Y73</f>
        <v>87.96</v>
      </c>
      <c r="AC73" s="50" t="n">
        <f aca="false">IF(T73&gt;0,S73/T73,0)</f>
        <v>93.0238095238095</v>
      </c>
      <c r="AD73" s="51" t="n">
        <f aca="false">EXP((((AC73-AC$77)/AC$78+2)/4-1.9)^3)</f>
        <v>0.00465799858536579</v>
      </c>
      <c r="AE73" s="52" t="n">
        <f aca="false">S73/U73</f>
        <v>9.66200813654272</v>
      </c>
      <c r="AF73" s="51" t="n">
        <f aca="false">EXP((((AE73-AE$77)/AE$78+2)/4-1.9)^3)</f>
        <v>0.00223144183680034</v>
      </c>
      <c r="AG73" s="51" t="n">
        <f aca="false">V73/U73</f>
        <v>0.560914356027314</v>
      </c>
      <c r="AH73" s="51" t="n">
        <f aca="false">EXP((((AG73-AG$77)/AG$78+2)/4-1.9)^3)</f>
        <v>0.01734370432022</v>
      </c>
      <c r="AI73" s="51" t="n">
        <f aca="false">W73/U73</f>
        <v>0.0519329846090088</v>
      </c>
      <c r="AJ73" s="51" t="n">
        <f aca="false">EXP((((AI73-AI$77)/AI$78+2)/4-1.9)^3)</f>
        <v>0.0174729019034411</v>
      </c>
      <c r="AK73" s="51" t="n">
        <f aca="false">Z73/U73</f>
        <v>0.217525015533734</v>
      </c>
      <c r="AL73" s="51" t="n">
        <f aca="false">EXP((((AK73-AK$77)/AK$78+2)/4-1.9)^3)</f>
        <v>0.0158234520083655</v>
      </c>
      <c r="AM73" s="51" t="n">
        <f aca="false">0.01*AD73+0.15*AF73+0.24*AH73+0.25*AJ73+0.35*AL73</f>
        <v>0.0144502189770147</v>
      </c>
      <c r="AO73" s="44" t="n">
        <f aca="false">0.01*AD73/$AM$77</f>
        <v>1.62401193065076E-005</v>
      </c>
      <c r="AP73" s="43" t="n">
        <f aca="false">AO73*$J$77</f>
        <v>180.816140428753</v>
      </c>
      <c r="AQ73" s="44" t="n">
        <f aca="false">0.15*AF73/$AM$77</f>
        <v>0.000116698881475694</v>
      </c>
      <c r="AR73" s="43" t="n">
        <f aca="false">AQ73*$J$77</f>
        <v>1299.31566034321</v>
      </c>
      <c r="AS73" s="44" t="n">
        <f aca="false">0.24*AH73/$AM$77</f>
        <v>0.00145125244955846</v>
      </c>
      <c r="AT73" s="43" t="n">
        <f aca="false">AS73*$J$77</f>
        <v>16158.1243194306</v>
      </c>
      <c r="AU73" s="44" t="n">
        <f aca="false">0.25*AJ73/$AM$77</f>
        <v>0.0015229824909903</v>
      </c>
      <c r="AV73" s="43" t="n">
        <f aca="false">AU73*$J$77</f>
        <v>16956.7606471393</v>
      </c>
      <c r="AW73" s="44" t="n">
        <f aca="false">0.35*AL73/$AM$77</f>
        <v>0.00193089715060026</v>
      </c>
      <c r="AX73" s="43" t="n">
        <f aca="false">AW73*$J$77</f>
        <v>21498.4486103198</v>
      </c>
    </row>
    <row r="74" customFormat="false" ht="13.8" hidden="false" customHeight="false" outlineLevel="0" collapsed="false">
      <c r="A74" s="13" t="s">
        <v>83</v>
      </c>
      <c r="B74" s="41"/>
      <c r="C74" s="41"/>
      <c r="D74" s="41"/>
      <c r="E74" s="41"/>
      <c r="F74" s="41"/>
      <c r="G74" s="41"/>
      <c r="H74" s="41"/>
      <c r="I74" s="69" t="n">
        <f aca="false">AO74+AQ74+AS74+AU74+AW74</f>
        <v>0.015095049550238</v>
      </c>
      <c r="J74" s="43" t="n">
        <f aca="false">ROUND(AP74+AR74+AT74+AV74+AX74,0)</f>
        <v>168067</v>
      </c>
      <c r="K74" s="15" t="n">
        <f aca="false">I74-DatosMinisterio!J74</f>
        <v>-1.30104260698261E-016</v>
      </c>
      <c r="L74" s="43" t="n">
        <f aca="false">J74-DatosMinisterio!K74</f>
        <v>0</v>
      </c>
      <c r="M74" s="44" t="n">
        <f aca="false">P108/P$111</f>
        <v>0.010706117276265</v>
      </c>
      <c r="N74" s="43" t="n">
        <f aca="false">ROUND(N$77*M74,0)</f>
        <v>2264819</v>
      </c>
      <c r="O74" s="43" t="n">
        <f aca="false">N74-DatosMinisterio!L74</f>
        <v>-1131</v>
      </c>
      <c r="P74" s="14" t="n">
        <f aca="false">N74+J74</f>
        <v>2432886</v>
      </c>
      <c r="Q74" s="43" t="n">
        <f aca="false">P74-DatosMinisterio!M74</f>
        <v>-1131</v>
      </c>
      <c r="S74" s="14" t="n">
        <f aca="false">B74+DatosMinisterio!B74</f>
        <v>6553</v>
      </c>
      <c r="T74" s="14" t="n">
        <f aca="false">C74+DatosMinisterio!C74</f>
        <v>26</v>
      </c>
      <c r="U74" s="14" t="n">
        <f aca="false">D74+DatosMinisterio!D74</f>
        <v>392.43923237613</v>
      </c>
      <c r="V74" s="14" t="n">
        <f aca="false">E74+DatosMinisterio!E74</f>
        <v>274.554845024351</v>
      </c>
      <c r="W74" s="14" t="n">
        <f aca="false">F74+DatosMinisterio!F74</f>
        <v>15</v>
      </c>
      <c r="X74" s="14" t="n">
        <f aca="false">G74+DatosMinisterio!G74</f>
        <v>61</v>
      </c>
      <c r="Y74" s="14" t="n">
        <f aca="false">H74+DatosMinisterio!H74</f>
        <v>8</v>
      </c>
      <c r="Z74" s="14" t="n">
        <f aca="false">X74+0.33*Y74</f>
        <v>63.64</v>
      </c>
      <c r="AC74" s="50" t="n">
        <f aca="false">IF(T74&gt;0,S74/T74,0)</f>
        <v>252.038461538462</v>
      </c>
      <c r="AD74" s="51" t="n">
        <f aca="false">EXP((((AC74-AC$77)/AC$78+2)/4-1.9)^3)</f>
        <v>0.146308677868589</v>
      </c>
      <c r="AE74" s="52" t="n">
        <f aca="false">S74/U74</f>
        <v>16.6981266381628</v>
      </c>
      <c r="AF74" s="51" t="n">
        <f aca="false">EXP((((AE74-AE$77)/AE$78+2)/4-1.9)^3)</f>
        <v>0.0549757307483036</v>
      </c>
      <c r="AG74" s="51" t="n">
        <f aca="false">V74/U74</f>
        <v>0.699611105041624</v>
      </c>
      <c r="AH74" s="51" t="n">
        <f aca="false">EXP((((AG74-AG$77)/AG$78+2)/4-1.9)^3)</f>
        <v>0.109749627206465</v>
      </c>
      <c r="AI74" s="51" t="n">
        <f aca="false">W74/U74</f>
        <v>0.0382224781889885</v>
      </c>
      <c r="AJ74" s="51" t="n">
        <f aca="false">EXP((((AI74-AI$77)/AI$78+2)/4-1.9)^3)</f>
        <v>0.0138427596120457</v>
      </c>
      <c r="AK74" s="51" t="n">
        <f aca="false">Z74/U74</f>
        <v>0.162165234129815</v>
      </c>
      <c r="AL74" s="51" t="n">
        <f aca="false">EXP((((AK74-AK$77)/AK$78+2)/4-1.9)^3)</f>
        <v>0.0108161274875193</v>
      </c>
      <c r="AM74" s="51" t="n">
        <f aca="false">0.01*AD74+0.15*AF74+0.24*AH74+0.25*AJ74+0.35*AL74</f>
        <v>0.0432956914441261</v>
      </c>
      <c r="AO74" s="44" t="n">
        <f aca="false">0.01*AD74/$AM$77</f>
        <v>0.000510105432755662</v>
      </c>
      <c r="AP74" s="43" t="n">
        <f aca="false">AO74*$J$77</f>
        <v>5679.47154955063</v>
      </c>
      <c r="AQ74" s="44" t="n">
        <f aca="false">0.15*AF74/$AM$77</f>
        <v>0.0028750945603114</v>
      </c>
      <c r="AR74" s="43" t="n">
        <f aca="false">AQ74*$J$77</f>
        <v>32011.0642016586</v>
      </c>
      <c r="AS74" s="44" t="n">
        <f aca="false">0.24*AH74/$AM$77</f>
        <v>0.00918341389940678</v>
      </c>
      <c r="AT74" s="43" t="n">
        <f aca="false">AS74*$J$77</f>
        <v>102247.368132641</v>
      </c>
      <c r="AU74" s="44" t="n">
        <f aca="false">0.25*AJ74/$AM$77</f>
        <v>0.00120657007248357</v>
      </c>
      <c r="AV74" s="43" t="n">
        <f aca="false">AU74*$J$77</f>
        <v>13433.8510417161</v>
      </c>
      <c r="AW74" s="44" t="n">
        <f aca="false">0.35*AL74/$AM$77</f>
        <v>0.00131986558528056</v>
      </c>
      <c r="AX74" s="43" t="n">
        <f aca="false">AW74*$J$77</f>
        <v>14695.2738776702</v>
      </c>
    </row>
    <row r="75" customFormat="false" ht="13.8" hidden="false" customHeight="false" outlineLevel="0" collapsed="false">
      <c r="A75" s="13" t="s">
        <v>84</v>
      </c>
      <c r="B75" s="41"/>
      <c r="C75" s="41"/>
      <c r="D75" s="41"/>
      <c r="E75" s="41"/>
      <c r="F75" s="41"/>
      <c r="G75" s="41"/>
      <c r="H75" s="41"/>
      <c r="I75" s="69" t="n">
        <f aca="false">AO75+AQ75+AS75+AU75+AW75</f>
        <v>0.0170289559632352</v>
      </c>
      <c r="J75" s="43" t="n">
        <f aca="false">ROUND(AP75+AR75+AT75+AV75+AX75,0)</f>
        <v>189599</v>
      </c>
      <c r="K75" s="15" t="n">
        <f aca="false">I75-DatosMinisterio!J75</f>
        <v>0</v>
      </c>
      <c r="L75" s="43" t="n">
        <f aca="false">J75-DatosMinisterio!K75</f>
        <v>0</v>
      </c>
      <c r="M75" s="44" t="n">
        <f aca="false">P109/P$111</f>
        <v>0.00808826806315384</v>
      </c>
      <c r="N75" s="43" t="n">
        <f aca="false">ROUND(N$77*M75,0)</f>
        <v>1711028</v>
      </c>
      <c r="O75" s="43" t="n">
        <f aca="false">N75-DatosMinisterio!L75</f>
        <v>587</v>
      </c>
      <c r="P75" s="14" t="n">
        <f aca="false">N75+J75</f>
        <v>1900627</v>
      </c>
      <c r="Q75" s="43" t="n">
        <f aca="false">P75-DatosMinisterio!M75</f>
        <v>587</v>
      </c>
      <c r="S75" s="14" t="n">
        <f aca="false">B75+DatosMinisterio!B75</f>
        <v>8646</v>
      </c>
      <c r="T75" s="14" t="n">
        <f aca="false">C75+DatosMinisterio!C75</f>
        <v>53</v>
      </c>
      <c r="U75" s="14" t="n">
        <f aca="false">D75+DatosMinisterio!D75</f>
        <v>461.585002292913</v>
      </c>
      <c r="V75" s="14" t="n">
        <f aca="false">E75+DatosMinisterio!E75</f>
        <v>313.327410264182</v>
      </c>
      <c r="W75" s="14" t="n">
        <f aca="false">F75+DatosMinisterio!F75</f>
        <v>34</v>
      </c>
      <c r="X75" s="14" t="n">
        <f aca="false">G75+DatosMinisterio!G75</f>
        <v>97</v>
      </c>
      <c r="Y75" s="14" t="n">
        <f aca="false">H75+DatosMinisterio!H75</f>
        <v>13</v>
      </c>
      <c r="Z75" s="14" t="n">
        <f aca="false">X75+0.33*Y75</f>
        <v>101.29</v>
      </c>
      <c r="AC75" s="50" t="n">
        <f aca="false">IF(T75&gt;0,S75/T75,0)</f>
        <v>163.132075471698</v>
      </c>
      <c r="AD75" s="51" t="n">
        <f aca="false">EXP((((AC75-AC$77)/AC$78+2)/4-1.9)^3)</f>
        <v>0.0283814498130451</v>
      </c>
      <c r="AE75" s="52" t="n">
        <f aca="false">S75/U75</f>
        <v>18.7311111865663</v>
      </c>
      <c r="AF75" s="51" t="n">
        <f aca="false">EXP((((AE75-AE$77)/AE$78+2)/4-1.9)^3)</f>
        <v>0.105502085362091</v>
      </c>
      <c r="AG75" s="51" t="n">
        <f aca="false">V75/U75</f>
        <v>0.678807605766512</v>
      </c>
      <c r="AH75" s="51" t="n">
        <f aca="false">EXP((((AG75-AG$77)/AG$78+2)/4-1.9)^3)</f>
        <v>0.0871501284071607</v>
      </c>
      <c r="AI75" s="51" t="n">
        <f aca="false">W75/U75</f>
        <v>0.0736592389941306</v>
      </c>
      <c r="AJ75" s="51" t="n">
        <f aca="false">EXP((((AI75-AI$77)/AI$78+2)/4-1.9)^3)</f>
        <v>0.0248321504995121</v>
      </c>
      <c r="AK75" s="51" t="n">
        <f aca="false">Z75/U75</f>
        <v>0.219439538756338</v>
      </c>
      <c r="AL75" s="51" t="n">
        <f aca="false">EXP((((AK75-AK$77)/AK$78+2)/4-1.9)^3)</f>
        <v>0.0160266716641137</v>
      </c>
      <c r="AM75" s="51" t="n">
        <f aca="false">0.01*AD75+0.15*AF75+0.24*AH75+0.25*AJ75+0.35*AL75</f>
        <v>0.0488425308274805</v>
      </c>
      <c r="AO75" s="44" t="n">
        <f aca="false">0.01*AD75/$AM$77</f>
        <v>9.8951968878564E-005</v>
      </c>
      <c r="AP75" s="43" t="n">
        <f aca="false">AO75*$J$77</f>
        <v>1101.72300848051</v>
      </c>
      <c r="AQ75" s="44" t="n">
        <f aca="false">0.15*AF75/$AM$77</f>
        <v>0.00551749776851156</v>
      </c>
      <c r="AR75" s="43" t="n">
        <f aca="false">AQ75*$J$77</f>
        <v>61431.3622022929</v>
      </c>
      <c r="AS75" s="44" t="n">
        <f aca="false">0.24*AH75/$AM$77</f>
        <v>0.00729237739499367</v>
      </c>
      <c r="AT75" s="43" t="n">
        <f aca="false">AS75*$J$77</f>
        <v>81192.7246485358</v>
      </c>
      <c r="AU75" s="44" t="n">
        <f aca="false">0.25*AJ75/$AM$77</f>
        <v>0.0021644332826561</v>
      </c>
      <c r="AV75" s="43" t="n">
        <f aca="false">AU75*$J$77</f>
        <v>24098.6205211305</v>
      </c>
      <c r="AW75" s="44" t="n">
        <f aca="false">0.35*AL75/$AM$77</f>
        <v>0.00195569554819535</v>
      </c>
      <c r="AX75" s="43" t="n">
        <f aca="false">AW75*$J$77</f>
        <v>21774.5519108765</v>
      </c>
    </row>
    <row r="76" customFormat="false" ht="13.8" hidden="false" customHeight="false" outlineLevel="0" collapsed="false">
      <c r="A76" s="16" t="s">
        <v>85</v>
      </c>
      <c r="B76" s="41"/>
      <c r="C76" s="41"/>
      <c r="D76" s="41"/>
      <c r="E76" s="41"/>
      <c r="F76" s="41"/>
      <c r="G76" s="41"/>
      <c r="H76" s="41"/>
      <c r="I76" s="70" t="n">
        <f aca="false">AO76+AQ76+AS76+AU76+AW76</f>
        <v>0.00558145097181923</v>
      </c>
      <c r="J76" s="53" t="n">
        <f aca="false">ROUND(AP76+AR76+AT76+AV76+AX76,0)</f>
        <v>62143</v>
      </c>
      <c r="K76" s="15" t="n">
        <f aca="false">I76-DatosMinisterio!J76</f>
        <v>0</v>
      </c>
      <c r="L76" s="43" t="n">
        <f aca="false">J76-DatosMinisterio!K76</f>
        <v>0</v>
      </c>
      <c r="M76" s="44" t="n">
        <f aca="false">P110/P$111</f>
        <v>0.00723254908553019</v>
      </c>
      <c r="N76" s="43" t="n">
        <f aca="false">ROUND(N$77*M76,0)</f>
        <v>1530005</v>
      </c>
      <c r="O76" s="43" t="n">
        <f aca="false">N76-DatosMinisterio!L76</f>
        <v>1145</v>
      </c>
      <c r="P76" s="14" t="n">
        <f aca="false">N76+J76</f>
        <v>1592148</v>
      </c>
      <c r="Q76" s="43" t="n">
        <f aca="false">P76-DatosMinisterio!M76</f>
        <v>1145</v>
      </c>
      <c r="S76" s="17" t="n">
        <f aca="false">B76+DatosMinisterio!B76</f>
        <v>8631</v>
      </c>
      <c r="T76" s="17" t="n">
        <f aca="false">C76+DatosMinisterio!C76</f>
        <v>33</v>
      </c>
      <c r="U76" s="17" t="n">
        <f aca="false">D76+DatosMinisterio!D76</f>
        <v>573.67824250946</v>
      </c>
      <c r="V76" s="17" t="n">
        <f aca="false">E76+DatosMinisterio!E76</f>
        <v>305.427086998304</v>
      </c>
      <c r="W76" s="17" t="n">
        <f aca="false">F76+DatosMinisterio!F76</f>
        <v>24</v>
      </c>
      <c r="X76" s="17" t="n">
        <f aca="false">G76+DatosMinisterio!G76</f>
        <v>85</v>
      </c>
      <c r="Y76" s="17" t="n">
        <f aca="false">H76+DatosMinisterio!H76</f>
        <v>12</v>
      </c>
      <c r="Z76" s="17" t="n">
        <f aca="false">X76+0.33*Y76</f>
        <v>88.96</v>
      </c>
      <c r="AC76" s="50" t="n">
        <f aca="false">IF(T76&gt;0,S76/T76,0)</f>
        <v>261.545454545455</v>
      </c>
      <c r="AD76" s="51" t="n">
        <f aca="false">EXP((((AC76-AC$77)/AC$78+2)/4-1.9)^3)</f>
        <v>0.167852946968926</v>
      </c>
      <c r="AE76" s="52" t="n">
        <f aca="false">S76/U76</f>
        <v>15.0450188981286</v>
      </c>
      <c r="AF76" s="51" t="n">
        <f aca="false">EXP((((AE76-AE$77)/AE$78+2)/4-1.9)^3)</f>
        <v>0.0297371532409421</v>
      </c>
      <c r="AG76" s="51" t="n">
        <f aca="false">V76/U76</f>
        <v>0.532401378274804</v>
      </c>
      <c r="AH76" s="51" t="n">
        <f aca="false">EXP((((AG76-AG$77)/AG$78+2)/4-1.9)^3)</f>
        <v>0.0107799318331277</v>
      </c>
      <c r="AI76" s="51" t="n">
        <f aca="false">W76/U76</f>
        <v>0.0418352975964645</v>
      </c>
      <c r="AJ76" s="51" t="n">
        <f aca="false">EXP((((AI76-AI$77)/AI$78+2)/4-1.9)^3)</f>
        <v>0.0147312984196064</v>
      </c>
      <c r="AK76" s="51" t="n">
        <f aca="false">Z76/U76</f>
        <v>0.155069503090895</v>
      </c>
      <c r="AL76" s="51" t="n">
        <f aca="false">EXP((((AK76-AK$77)/AK$78+2)/4-1.9)^3)</f>
        <v>0.0102846656551435</v>
      </c>
      <c r="AM76" s="51" t="n">
        <f aca="false">0.01*AD76+0.15*AF76+0.24*AH76+0.25*AJ76+0.35*AL76</f>
        <v>0.016008743679983</v>
      </c>
      <c r="AO76" s="44" t="n">
        <f aca="false">0.01*AD76/$AM$77</f>
        <v>0.000585219560454243</v>
      </c>
      <c r="AP76" s="43" t="n">
        <f aca="false">AO76*$J$77</f>
        <v>6515.78601287403</v>
      </c>
      <c r="AQ76" s="44" t="n">
        <f aca="false">0.15*AF76/$AM$77</f>
        <v>0.00155517946480079</v>
      </c>
      <c r="AR76" s="43" t="n">
        <f aca="false">AQ76*$J$77</f>
        <v>17315.2390811964</v>
      </c>
      <c r="AS76" s="44" t="n">
        <f aca="false">0.24*AH76/$AM$77</f>
        <v>0.000902021978122685</v>
      </c>
      <c r="AT76" s="43" t="n">
        <f aca="false">AS76*$J$77</f>
        <v>10043.0378365938</v>
      </c>
      <c r="AU76" s="44" t="n">
        <f aca="false">0.25*AJ76/$AM$77</f>
        <v>0.00128401737081779</v>
      </c>
      <c r="AV76" s="43" t="n">
        <f aca="false">AU76*$J$77</f>
        <v>14296.1428332435</v>
      </c>
      <c r="AW76" s="44" t="n">
        <f aca="false">0.35*AL76/$AM$77</f>
        <v>0.00125501259762372</v>
      </c>
      <c r="AX76" s="43" t="n">
        <f aca="false">AW76*$J$77</f>
        <v>13973.2060958969</v>
      </c>
    </row>
    <row r="77" customFormat="false" ht="13.8" hidden="false" customHeight="false" outlineLevel="0" collapsed="false">
      <c r="A77" s="19" t="s">
        <v>49</v>
      </c>
      <c r="B77" s="41"/>
      <c r="C77" s="41"/>
      <c r="D77" s="41"/>
      <c r="E77" s="41"/>
      <c r="F77" s="41"/>
      <c r="G77" s="41"/>
      <c r="H77" s="41"/>
      <c r="I77" s="58" t="n">
        <f aca="false">SUM(I50:I76)</f>
        <v>1</v>
      </c>
      <c r="J77" s="60" t="n">
        <f aca="false">DatosMinisterio!K77</f>
        <v>11133917</v>
      </c>
      <c r="K77" s="58" t="n">
        <f aca="false">I77-DatosMinisterio!J77</f>
        <v>0</v>
      </c>
      <c r="L77" s="60" t="n">
        <f aca="false">J77-DatosMinisterio!K77</f>
        <v>0</v>
      </c>
      <c r="M77" s="61"/>
      <c r="N77" s="60" t="n">
        <f aca="false">DatosMinisterio!L77</f>
        <v>211544423</v>
      </c>
      <c r="O77" s="60"/>
      <c r="P77" s="20" t="n">
        <f aca="false">DatosMinisterio!M77</f>
        <v>222678340</v>
      </c>
      <c r="Q77" s="60"/>
      <c r="S77" s="20"/>
      <c r="T77" s="20"/>
      <c r="U77" s="20"/>
      <c r="V77" s="20"/>
      <c r="W77" s="20"/>
      <c r="X77" s="20"/>
      <c r="Y77" s="20"/>
      <c r="Z77" s="20"/>
      <c r="AB77" s="63" t="s">
        <v>207</v>
      </c>
      <c r="AC77" s="63" t="n">
        <f aca="false">AVERAGE(AC52:AC76)</f>
        <v>202.972411967296</v>
      </c>
      <c r="AD77" s="20"/>
      <c r="AE77" s="63" t="n">
        <f aca="false">AVERAGE(AE52:AE76)</f>
        <v>17.1570186832754</v>
      </c>
      <c r="AF77" s="20"/>
      <c r="AG77" s="65" t="n">
        <f aca="false">AVERAGE(AG52:AG76)</f>
        <v>0.653303532790717</v>
      </c>
      <c r="AH77" s="20"/>
      <c r="AI77" s="65" t="n">
        <f aca="false">AVERAGE(AI52:AI76)</f>
        <v>0.140416370677496</v>
      </c>
      <c r="AJ77" s="20"/>
      <c r="AK77" s="65" t="n">
        <f aca="false">AVERAGE(AK52:AK76)</f>
        <v>0.457173302432142</v>
      </c>
      <c r="AL77" s="20"/>
      <c r="AM77" s="65" t="n">
        <f aca="false">SUM(AM52:AM76)</f>
        <v>2.86820465875473</v>
      </c>
      <c r="AO77" s="61" t="n">
        <f aca="false">SUM(AO50:AO76)</f>
        <v>0.00983759507517721</v>
      </c>
      <c r="AP77" s="60" t="n">
        <f aca="false">SUM(AP50:AP76)</f>
        <v>109530.967046632</v>
      </c>
      <c r="AQ77" s="61" t="n">
        <f aca="false">SUM(AQ50:AQ76)</f>
        <v>0.148026505081094</v>
      </c>
      <c r="AR77" s="60" t="n">
        <f aca="false">SUM(AR50:AR76)</f>
        <v>1648114.82137297</v>
      </c>
      <c r="AS77" s="61" t="n">
        <f aca="false">SUM(AS50:AS76)</f>
        <v>0.236598956606007</v>
      </c>
      <c r="AT77" s="60" t="n">
        <f aca="false">SUM(AT50:AT76)</f>
        <v>2634273.14513788</v>
      </c>
      <c r="AU77" s="61" t="n">
        <f aca="false">SUM(AU50:AU76)</f>
        <v>0.254783371806668</v>
      </c>
      <c r="AV77" s="60" t="n">
        <f aca="false">SUM(AV50:AV76)</f>
        <v>2836736.91467558</v>
      </c>
      <c r="AW77" s="61" t="n">
        <f aca="false">SUM(AW50:AW76)</f>
        <v>0.350753571431055</v>
      </c>
      <c r="AX77" s="60" t="n">
        <f aca="false">SUM(AX50:AX76)</f>
        <v>3905261.15176693</v>
      </c>
    </row>
    <row r="78" customFormat="false" ht="13.8" hidden="false" customHeight="false" outlineLevel="0" collapsed="false">
      <c r="A78" s="23" t="s">
        <v>50</v>
      </c>
      <c r="B78" s="25"/>
      <c r="C78" s="25"/>
      <c r="D78" s="25"/>
      <c r="E78" s="25"/>
      <c r="F78" s="25"/>
      <c r="G78" s="25"/>
      <c r="H78" s="25"/>
      <c r="I78" s="25"/>
      <c r="J78" s="71"/>
      <c r="S78" s="25"/>
      <c r="T78" s="25"/>
      <c r="U78" s="25"/>
      <c r="V78" s="25"/>
      <c r="W78" s="25"/>
      <c r="X78" s="25"/>
      <c r="Y78" s="25"/>
      <c r="Z78" s="25"/>
      <c r="AB78" s="63" t="s">
        <v>208</v>
      </c>
      <c r="AC78" s="63" t="n">
        <f aca="false">_xlfn.STDEV.P(AC52:AC76)</f>
        <v>78.2963797025188</v>
      </c>
      <c r="AD78" s="20"/>
      <c r="AE78" s="63" t="n">
        <f aca="false">_xlfn.STDEV.P(AE52:AE76)</f>
        <v>4.38130548656311</v>
      </c>
      <c r="AF78" s="20"/>
      <c r="AG78" s="65" t="n">
        <f aca="false">_xlfn.STDEV.P(AG52:AG76)</f>
        <v>0.118702495158907</v>
      </c>
      <c r="AH78" s="20"/>
      <c r="AI78" s="65" t="n">
        <f aca="false">_xlfn.STDEV.P(AI52:AI76)</f>
        <v>0.114255945183397</v>
      </c>
      <c r="AJ78" s="20"/>
      <c r="AK78" s="65" t="n">
        <f aca="false">_xlfn.STDEV.P(AK52:AK76)</f>
        <v>0.290105865884308</v>
      </c>
      <c r="AL78" s="20"/>
      <c r="AM78" s="65"/>
    </row>
    <row r="79" customFormat="false" ht="13.8" hidden="false" customHeight="false" outlineLevel="0" collapsed="false">
      <c r="A79" s="23" t="s">
        <v>51</v>
      </c>
      <c r="B79" s="25"/>
      <c r="C79" s="25"/>
      <c r="D79" s="25"/>
      <c r="E79" s="25"/>
      <c r="F79" s="25"/>
      <c r="G79" s="25"/>
      <c r="H79" s="25"/>
      <c r="I79" s="26"/>
      <c r="J79" s="71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7"/>
      <c r="B80" s="22"/>
      <c r="C80" s="22"/>
      <c r="D80" s="22"/>
      <c r="E80" s="22"/>
      <c r="F80" s="22"/>
      <c r="G80" s="22"/>
      <c r="H80" s="22"/>
      <c r="I80" s="22"/>
      <c r="S80" s="22"/>
      <c r="T80" s="22"/>
      <c r="U80" s="22"/>
      <c r="V80" s="22"/>
      <c r="W80" s="22"/>
      <c r="X80" s="22"/>
      <c r="Y80" s="22"/>
      <c r="Z80" s="22"/>
    </row>
    <row r="81" customFormat="false" ht="13.8" hidden="false" customHeight="false" outlineLevel="0" collapsed="false">
      <c r="A81" s="6" t="s">
        <v>86</v>
      </c>
      <c r="B81" s="6"/>
      <c r="C81" s="6"/>
      <c r="D81" s="6"/>
      <c r="E81" s="6"/>
      <c r="F81" s="6"/>
      <c r="G81" s="6"/>
      <c r="H81" s="6"/>
      <c r="I81" s="6"/>
      <c r="J81" s="6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S82" s="24"/>
      <c r="T82" s="24"/>
      <c r="U82" s="24"/>
      <c r="V82" s="24"/>
      <c r="W82" s="24"/>
      <c r="X82" s="24"/>
      <c r="Y82" s="24"/>
      <c r="Z82" s="24"/>
    </row>
    <row r="83" customFormat="false" ht="9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67"/>
      <c r="S83" s="24"/>
      <c r="T83" s="24"/>
      <c r="U83" s="24"/>
      <c r="V83" s="24"/>
      <c r="W83" s="24"/>
      <c r="X83" s="24"/>
      <c r="Y83" s="24"/>
      <c r="Z83" s="24"/>
    </row>
    <row r="84" customFormat="false" ht="15.8" hidden="false" customHeight="true" outlineLevel="0" collapsed="false">
      <c r="A84" s="7" t="s">
        <v>8</v>
      </c>
      <c r="B84" s="36" t="s">
        <v>188</v>
      </c>
      <c r="C84" s="36"/>
      <c r="D84" s="36"/>
      <c r="E84" s="36"/>
      <c r="F84" s="36"/>
      <c r="G84" s="36"/>
      <c r="H84" s="36"/>
      <c r="I84" s="7" t="s">
        <v>10</v>
      </c>
      <c r="J84" s="37" t="s">
        <v>11</v>
      </c>
      <c r="K84" s="38" t="s">
        <v>189</v>
      </c>
      <c r="L84" s="37" t="s">
        <v>190</v>
      </c>
      <c r="M84" s="38" t="s">
        <v>191</v>
      </c>
      <c r="N84" s="37" t="s">
        <v>12</v>
      </c>
      <c r="O84" s="37" t="s">
        <v>192</v>
      </c>
      <c r="P84" s="7" t="s">
        <v>193</v>
      </c>
      <c r="Q84" s="37" t="s">
        <v>194</v>
      </c>
      <c r="S84" s="8" t="s">
        <v>188</v>
      </c>
      <c r="T84" s="8"/>
      <c r="U84" s="8"/>
      <c r="V84" s="8"/>
      <c r="W84" s="8"/>
      <c r="X84" s="8"/>
      <c r="Y84" s="8"/>
      <c r="Z84" s="8"/>
      <c r="AC84" s="9" t="s">
        <v>196</v>
      </c>
      <c r="AD84" s="9"/>
      <c r="AE84" s="9" t="s">
        <v>197</v>
      </c>
      <c r="AF84" s="9"/>
      <c r="AG84" s="9" t="s">
        <v>198</v>
      </c>
      <c r="AH84" s="9"/>
      <c r="AI84" s="9" t="s">
        <v>199</v>
      </c>
      <c r="AJ84" s="9"/>
      <c r="AK84" s="9" t="s">
        <v>200</v>
      </c>
      <c r="AL84" s="9"/>
      <c r="AM84" s="39" t="s">
        <v>201</v>
      </c>
      <c r="AO84" s="9" t="s">
        <v>196</v>
      </c>
      <c r="AP84" s="9"/>
      <c r="AQ84" s="9" t="s">
        <v>197</v>
      </c>
      <c r="AR84" s="9"/>
      <c r="AS84" s="9" t="s">
        <v>198</v>
      </c>
      <c r="AT84" s="9"/>
      <c r="AU84" s="9" t="s">
        <v>199</v>
      </c>
      <c r="AV84" s="9"/>
      <c r="AW84" s="39" t="s">
        <v>200</v>
      </c>
      <c r="AX84" s="39"/>
    </row>
    <row r="85" customFormat="false" ht="37.75" hidden="false" customHeight="false" outlineLevel="0" collapsed="false">
      <c r="A85" s="7"/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7"/>
      <c r="J85" s="37"/>
      <c r="K85" s="38"/>
      <c r="L85" s="37"/>
      <c r="M85" s="38"/>
      <c r="N85" s="37"/>
      <c r="O85" s="37"/>
      <c r="P85" s="7"/>
      <c r="Q85" s="37"/>
      <c r="S85" s="9" t="s">
        <v>88</v>
      </c>
      <c r="T85" s="9" t="s">
        <v>89</v>
      </c>
      <c r="U85" s="9" t="s">
        <v>90</v>
      </c>
      <c r="V85" s="9" t="s">
        <v>91</v>
      </c>
      <c r="W85" s="9" t="s">
        <v>92</v>
      </c>
      <c r="X85" s="9" t="s">
        <v>93</v>
      </c>
      <c r="Y85" s="9" t="s">
        <v>94</v>
      </c>
      <c r="Z85" s="7" t="s">
        <v>21</v>
      </c>
      <c r="AC85" s="9" t="s">
        <v>202</v>
      </c>
      <c r="AD85" s="9" t="s">
        <v>203</v>
      </c>
      <c r="AE85" s="9" t="s">
        <v>202</v>
      </c>
      <c r="AF85" s="9" t="s">
        <v>203</v>
      </c>
      <c r="AG85" s="9" t="s">
        <v>202</v>
      </c>
      <c r="AH85" s="9" t="s">
        <v>203</v>
      </c>
      <c r="AI85" s="9" t="s">
        <v>202</v>
      </c>
      <c r="AJ85" s="9" t="s">
        <v>203</v>
      </c>
      <c r="AK85" s="9" t="s">
        <v>202</v>
      </c>
      <c r="AL85" s="9" t="s">
        <v>203</v>
      </c>
      <c r="AM85" s="40" t="s">
        <v>204</v>
      </c>
      <c r="AO85" s="9" t="s">
        <v>205</v>
      </c>
      <c r="AP85" s="9" t="s">
        <v>206</v>
      </c>
      <c r="AQ85" s="9" t="s">
        <v>205</v>
      </c>
      <c r="AR85" s="9" t="s">
        <v>206</v>
      </c>
      <c r="AS85" s="9" t="s">
        <v>205</v>
      </c>
      <c r="AT85" s="9" t="s">
        <v>206</v>
      </c>
      <c r="AU85" s="9" t="s">
        <v>205</v>
      </c>
      <c r="AV85" s="9" t="s">
        <v>206</v>
      </c>
      <c r="AW85" s="9" t="s">
        <v>205</v>
      </c>
      <c r="AX85" s="40" t="s">
        <v>206</v>
      </c>
    </row>
    <row r="86" customFormat="false" ht="13.8" hidden="false" customHeight="false" outlineLevel="0" collapsed="false">
      <c r="A86" s="10" t="s">
        <v>61</v>
      </c>
      <c r="B86" s="41" t="n">
        <v>0</v>
      </c>
      <c r="C86" s="41"/>
      <c r="D86" s="41"/>
      <c r="E86" s="41"/>
      <c r="F86" s="41"/>
      <c r="G86" s="41"/>
      <c r="H86" s="41"/>
      <c r="I86" s="12" t="n">
        <f aca="false">AO86+AQ86+AS86+AU86+AW86</f>
        <v>0.119144356940126</v>
      </c>
      <c r="J86" s="49" t="n">
        <f aca="false">AP86+AR86+AT86+AV86+AX86</f>
        <v>1287906.17682198</v>
      </c>
      <c r="K86" s="12" t="n">
        <f aca="false">I86-DatosMinisterio!J86</f>
        <v>0</v>
      </c>
      <c r="L86" s="49" t="n">
        <f aca="false">J86-DatosMinisterio!K86</f>
        <v>0.176821978297085</v>
      </c>
      <c r="M86" s="44" t="n">
        <f aca="false">P120/P$145</f>
        <v>0.186795893818387</v>
      </c>
      <c r="N86" s="43" t="n">
        <f aca="false">ROUND((N$111*M86),0)</f>
        <v>38364689</v>
      </c>
      <c r="O86" s="43" t="n">
        <f aca="false">N86-DatosMinisterio!L86</f>
        <v>-523</v>
      </c>
      <c r="P86" s="14" t="n">
        <f aca="false">N86+J86</f>
        <v>39652595.176822</v>
      </c>
      <c r="Q86" s="43" t="n">
        <f aca="false">P86-DatosMinisterio!M86</f>
        <v>-522.8231780231</v>
      </c>
      <c r="S86" s="11" t="n">
        <f aca="false">B86+DatosMinisterio!B86</f>
        <v>28403</v>
      </c>
      <c r="T86" s="11" t="n">
        <f aca="false">C86+DatosMinisterio!C86</f>
        <v>68</v>
      </c>
      <c r="U86" s="11" t="n">
        <f aca="false">D86+DatosMinisterio!D86</f>
        <v>2129.06454545455</v>
      </c>
      <c r="V86" s="11" t="n">
        <f aca="false">E86+DatosMinisterio!E86</f>
        <v>1442.12659090909</v>
      </c>
      <c r="W86" s="11" t="n">
        <f aca="false">F86+DatosMinisterio!F86</f>
        <v>954.5</v>
      </c>
      <c r="X86" s="11" t="n">
        <f aca="false">G86+DatosMinisterio!G86</f>
        <v>2030</v>
      </c>
      <c r="Y86" s="11" t="n">
        <f aca="false">H86+DatosMinisterio!H86</f>
        <v>311</v>
      </c>
      <c r="Z86" s="11" t="n">
        <f aca="false">X86+0.33*Y86</f>
        <v>2132.63</v>
      </c>
      <c r="AC86" s="45" t="n">
        <f aca="false">IF(T86&gt;0,S86/T86,0)</f>
        <v>417.691176470588</v>
      </c>
      <c r="AD86" s="46" t="n">
        <f aca="false">EXP((((AC86-AC$111)/AC$112+2)/4-1.9)^3)</f>
        <v>0.700525673730991</v>
      </c>
      <c r="AE86" s="47" t="n">
        <f aca="false">S86/U86</f>
        <v>13.3406007162343</v>
      </c>
      <c r="AF86" s="46" t="n">
        <f aca="false">EXP((((AE86-AE$111)/AE$112+2)/4-1.9)^3)</f>
        <v>0.012729495041012</v>
      </c>
      <c r="AG86" s="46" t="n">
        <f aca="false">V86/U86</f>
        <v>0.677352217427114</v>
      </c>
      <c r="AH86" s="46" t="n">
        <f aca="false">EXP((((AG86-AG$111)/AG$112+2)/4-1.9)^3)</f>
        <v>0.0946251833702843</v>
      </c>
      <c r="AI86" s="46" t="n">
        <f aca="false">W86/U86</f>
        <v>0.448318958689069</v>
      </c>
      <c r="AJ86" s="46" t="n">
        <f aca="false">EXP((((AI86-AI$111)/AI$112+2)/4-1.9)^3)</f>
        <v>0.560570718436358</v>
      </c>
      <c r="AK86" s="46" t="n">
        <f aca="false">Z86/U86</f>
        <v>1.00167465779892</v>
      </c>
      <c r="AL86" s="46" t="n">
        <f aca="false">EXP((((AK86-AK$111)/AK$112+2)/4-1.9)^3)</f>
        <v>0.476177970686474</v>
      </c>
      <c r="AM86" s="46" t="n">
        <f aca="false">0.01*AD86+0.15*AF86+0.24*AH86+0.25*AJ86+0.35*AL86</f>
        <v>0.338429694351685</v>
      </c>
      <c r="AO86" s="48" t="n">
        <f aca="false">0.01*AD86/$AM$111</f>
        <v>0.00246620442324409</v>
      </c>
      <c r="AP86" s="49" t="n">
        <f aca="false">AO86*$J$111</f>
        <v>26658.7523872232</v>
      </c>
      <c r="AQ86" s="48" t="n">
        <f aca="false">0.15*AF86/$AM$111</f>
        <v>0.000672213842112438</v>
      </c>
      <c r="AR86" s="49" t="n">
        <f aca="false">AQ86*$J$111</f>
        <v>7266.38156968619</v>
      </c>
      <c r="AS86" s="48" t="n">
        <f aca="false">0.24*AH86/$AM$111</f>
        <v>0.00799508327631207</v>
      </c>
      <c r="AT86" s="49" t="n">
        <f aca="false">AS86*$J$111</f>
        <v>86423.8760459546</v>
      </c>
      <c r="AU86" s="48" t="n">
        <f aca="false">0.25*AJ86/$AM$111</f>
        <v>0.0493373061541693</v>
      </c>
      <c r="AV86" s="49" t="n">
        <f aca="false">AU86*$J$111</f>
        <v>533317.926048681</v>
      </c>
      <c r="AW86" s="48" t="n">
        <f aca="false">0.35*AL86/$AM$111</f>
        <v>0.0586735492442879</v>
      </c>
      <c r="AX86" s="49" t="n">
        <f aca="false">AW86*$J$111</f>
        <v>634239.240770433</v>
      </c>
    </row>
    <row r="87" customFormat="false" ht="13.8" hidden="false" customHeight="false" outlineLevel="0" collapsed="false">
      <c r="A87" s="13" t="s">
        <v>62</v>
      </c>
      <c r="B87" s="41"/>
      <c r="C87" s="41"/>
      <c r="D87" s="41"/>
      <c r="E87" s="41"/>
      <c r="F87" s="41"/>
      <c r="G87" s="41"/>
      <c r="H87" s="41"/>
      <c r="I87" s="15" t="n">
        <f aca="false">AO87+AQ87+AS87+AU87+AW87</f>
        <v>0.089006924907431</v>
      </c>
      <c r="J87" s="43" t="n">
        <f aca="false">AP87+AR87+AT87+AV87+AX87</f>
        <v>962131.747673263</v>
      </c>
      <c r="K87" s="15" t="n">
        <f aca="false">I87-DatosMinisterio!J87</f>
        <v>0</v>
      </c>
      <c r="L87" s="43" t="n">
        <f aca="false">J87-DatosMinisterio!K87</f>
        <v>-0.25232673692517</v>
      </c>
      <c r="M87" s="44" t="n">
        <f aca="false">P121/P$145</f>
        <v>0.120028752346746</v>
      </c>
      <c r="N87" s="43" t="n">
        <f aca="false">ROUND((N$111*M87),0)</f>
        <v>24651857</v>
      </c>
      <c r="O87" s="43" t="n">
        <f aca="false">N87-DatosMinisterio!L87</f>
        <v>-636</v>
      </c>
      <c r="P87" s="14" t="n">
        <f aca="false">N87+J87</f>
        <v>25613988.7476733</v>
      </c>
      <c r="Q87" s="43" t="n">
        <f aca="false">P87-DatosMinisterio!M87</f>
        <v>-636.252326738089</v>
      </c>
      <c r="S87" s="14" t="n">
        <f aca="false">B87+DatosMinisterio!B87</f>
        <v>24599</v>
      </c>
      <c r="T87" s="14" t="n">
        <f aca="false">C87+DatosMinisterio!C87</f>
        <v>78</v>
      </c>
      <c r="U87" s="14" t="n">
        <f aca="false">D87+DatosMinisterio!D87</f>
        <v>2076.39090909091</v>
      </c>
      <c r="V87" s="14" t="n">
        <f aca="false">E87+DatosMinisterio!E87</f>
        <v>1401.62363636364</v>
      </c>
      <c r="W87" s="14" t="n">
        <f aca="false">F87+DatosMinisterio!F87</f>
        <v>778.5</v>
      </c>
      <c r="X87" s="14" t="n">
        <f aca="false">G87+DatosMinisterio!G87</f>
        <v>1790</v>
      </c>
      <c r="Y87" s="14" t="n">
        <f aca="false">H87+DatosMinisterio!H87</f>
        <v>184</v>
      </c>
      <c r="Z87" s="14" t="n">
        <f aca="false">X87+0.33*Y87</f>
        <v>1850.72</v>
      </c>
      <c r="AC87" s="50" t="n">
        <f aca="false">IF(T87&gt;0,S87/T87,0)</f>
        <v>315.371794871795</v>
      </c>
      <c r="AD87" s="51" t="n">
        <f aca="false">EXP((((AC87-AC$111)/AC$112+2)/4-1.9)^3)</f>
        <v>0.321533065703405</v>
      </c>
      <c r="AE87" s="52" t="n">
        <f aca="false">S87/U87</f>
        <v>11.8469985070249</v>
      </c>
      <c r="AF87" s="51" t="n">
        <f aca="false">EXP((((AE87-AE$111)/AE$112+2)/4-1.9)^3)</f>
        <v>0.00623484506616676</v>
      </c>
      <c r="AG87" s="51" t="n">
        <f aca="false">V87/U87</f>
        <v>0.675028786837302</v>
      </c>
      <c r="AH87" s="51" t="n">
        <f aca="false">EXP((((AG87-AG$111)/AG$112+2)/4-1.9)^3)</f>
        <v>0.0923700256190033</v>
      </c>
      <c r="AI87" s="51" t="n">
        <f aca="false">W87/U87</f>
        <v>0.374929401102437</v>
      </c>
      <c r="AJ87" s="51" t="n">
        <f aca="false">EXP((((AI87-AI$111)/AI$112+2)/4-1.9)^3)</f>
        <v>0.393231510524292</v>
      </c>
      <c r="AK87" s="51" t="n">
        <f aca="false">Z87/U87</f>
        <v>0.891315788321519</v>
      </c>
      <c r="AL87" s="51" t="n">
        <f aca="false">EXP((((AK87-AK$111)/AK$112+2)/4-1.9)^3)</f>
        <v>0.366277256893164</v>
      </c>
      <c r="AM87" s="51" t="n">
        <f aca="false">0.01*AD87+0.15*AF87+0.24*AH87+0.25*AJ87+0.35*AL87</f>
        <v>0.2528242811092</v>
      </c>
      <c r="AO87" s="44" t="n">
        <f aca="false">0.01*AD87/$AM$111</f>
        <v>0.00113195889685762</v>
      </c>
      <c r="AP87" s="43" t="n">
        <f aca="false">AO87*$J$111</f>
        <v>12236.0545863212</v>
      </c>
      <c r="AQ87" s="44" t="n">
        <f aca="false">0.15*AF87/$AM$111</f>
        <v>0.000329247086659812</v>
      </c>
      <c r="AR87" s="43" t="n">
        <f aca="false">AQ87*$J$111</f>
        <v>3559.03852687633</v>
      </c>
      <c r="AS87" s="44" t="n">
        <f aca="false">0.24*AH87/$AM$111</f>
        <v>0.00780454019485607</v>
      </c>
      <c r="AT87" s="43" t="n">
        <f aca="false">AS87*$J$111</f>
        <v>84364.1762174417</v>
      </c>
      <c r="AU87" s="44" t="n">
        <f aca="false">0.25*AJ87/$AM$111</f>
        <v>0.0346093414909721</v>
      </c>
      <c r="AV87" s="43" t="n">
        <f aca="false">AU87*$J$111</f>
        <v>374114.106842373</v>
      </c>
      <c r="AW87" s="44" t="n">
        <f aca="false">0.35*AL87/$AM$111</f>
        <v>0.0451318372380854</v>
      </c>
      <c r="AX87" s="43" t="n">
        <f aca="false">AW87*$J$111</f>
        <v>487858.37150025</v>
      </c>
    </row>
    <row r="88" customFormat="false" ht="13.8" hidden="false" customHeight="false" outlineLevel="0" collapsed="false">
      <c r="A88" s="13" t="s">
        <v>63</v>
      </c>
      <c r="B88" s="41"/>
      <c r="C88" s="41"/>
      <c r="D88" s="41"/>
      <c r="E88" s="41"/>
      <c r="F88" s="41"/>
      <c r="G88" s="41"/>
      <c r="H88" s="41"/>
      <c r="I88" s="15" t="n">
        <f aca="false">AO88+AQ88+AS88+AU88+AW88</f>
        <v>0.0628006449633177</v>
      </c>
      <c r="J88" s="43" t="n">
        <f aca="false">AP88+AR88+AT88+AV88+AX88</f>
        <v>678851.610213537</v>
      </c>
      <c r="K88" s="15" t="n">
        <f aca="false">I88-DatosMinisterio!J88</f>
        <v>4.71844785465692E-016</v>
      </c>
      <c r="L88" s="43" t="n">
        <f aca="false">J88-DatosMinisterio!K88</f>
        <v>-0.389786462532356</v>
      </c>
      <c r="M88" s="44" t="n">
        <f aca="false">P122/P$145</f>
        <v>0.0731562389174084</v>
      </c>
      <c r="N88" s="43" t="n">
        <f aca="false">ROUND((N$111*M88),0)</f>
        <v>15025043</v>
      </c>
      <c r="O88" s="43" t="n">
        <f aca="false">N88-DatosMinisterio!L88</f>
        <v>663</v>
      </c>
      <c r="P88" s="14" t="n">
        <f aca="false">N88+J88</f>
        <v>15703894.6102135</v>
      </c>
      <c r="Q88" s="43" t="n">
        <f aca="false">P88-DatosMinisterio!M88</f>
        <v>662.610213536769</v>
      </c>
      <c r="S88" s="14" t="n">
        <f aca="false">B88+DatosMinisterio!B88</f>
        <v>24293</v>
      </c>
      <c r="T88" s="14" t="n">
        <f aca="false">C88+DatosMinisterio!C88</f>
        <v>92</v>
      </c>
      <c r="U88" s="14" t="n">
        <f aca="false">D88+DatosMinisterio!D88</f>
        <v>1395.3725</v>
      </c>
      <c r="V88" s="14" t="n">
        <f aca="false">E88+DatosMinisterio!E88</f>
        <v>1066.67363636364</v>
      </c>
      <c r="W88" s="14" t="n">
        <f aca="false">F88+DatosMinisterio!F88</f>
        <v>408</v>
      </c>
      <c r="X88" s="14" t="n">
        <f aca="false">G88+DatosMinisterio!G88</f>
        <v>886</v>
      </c>
      <c r="Y88" s="14" t="n">
        <f aca="false">H88+DatosMinisterio!H88</f>
        <v>83</v>
      </c>
      <c r="Z88" s="14" t="n">
        <f aca="false">X88+0.33*Y88</f>
        <v>913.39</v>
      </c>
      <c r="AC88" s="50" t="n">
        <f aca="false">IF(T88&gt;0,S88/T88,0)</f>
        <v>264.054347826087</v>
      </c>
      <c r="AD88" s="51" t="n">
        <f aca="false">EXP((((AC88-AC$111)/AC$112+2)/4-1.9)^3)</f>
        <v>0.169554916964835</v>
      </c>
      <c r="AE88" s="52" t="n">
        <f aca="false">S88/U88</f>
        <v>17.4096880940394</v>
      </c>
      <c r="AF88" s="51" t="n">
        <f aca="false">EXP((((AE88-AE$111)/AE$112+2)/4-1.9)^3)</f>
        <v>0.0629764529551531</v>
      </c>
      <c r="AG88" s="51" t="n">
        <f aca="false">V88/U88</f>
        <v>0.764436475825373</v>
      </c>
      <c r="AH88" s="51" t="n">
        <f aca="false">EXP((((AG88-AG$111)/AG$112+2)/4-1.9)^3)</f>
        <v>0.208730059652462</v>
      </c>
      <c r="AI88" s="51" t="n">
        <f aca="false">W88/U88</f>
        <v>0.292395041467422</v>
      </c>
      <c r="AJ88" s="51" t="n">
        <f aca="false">EXP((((AI88-AI$111)/AI$112+2)/4-1.9)^3)</f>
        <v>0.228087888961154</v>
      </c>
      <c r="AK88" s="51" t="n">
        <f aca="false">Z88/U88</f>
        <v>0.654585065994923</v>
      </c>
      <c r="AL88" s="51" t="n">
        <f aca="false">EXP((((AK88-AK$111)/AK$112+2)/4-1.9)^3)</f>
        <v>0.171788876008731</v>
      </c>
      <c r="AM88" s="51" t="n">
        <f aca="false">0.01*AD88+0.15*AF88+0.24*AH88+0.25*AJ88+0.35*AL88</f>
        <v>0.178385310272856</v>
      </c>
      <c r="AO88" s="44" t="n">
        <f aca="false">0.01*AD88/$AM$111</f>
        <v>0.000596919002232083</v>
      </c>
      <c r="AP88" s="43" t="n">
        <f aca="false">AO88*$J$111</f>
        <v>6452.47236025999</v>
      </c>
      <c r="AQ88" s="44" t="n">
        <f aca="false">0.15*AF88/$AM$111</f>
        <v>0.0033256341486607</v>
      </c>
      <c r="AR88" s="43" t="n">
        <f aca="false">AQ88*$J$111</f>
        <v>35948.8680111189</v>
      </c>
      <c r="AS88" s="44" t="n">
        <f aca="false">0.24*AH88/$AM$111</f>
        <v>0.0176360472947319</v>
      </c>
      <c r="AT88" s="43" t="n">
        <f aca="false">AS88*$J$111</f>
        <v>190639.110646459</v>
      </c>
      <c r="AU88" s="44" t="n">
        <f aca="false">0.25*AJ88/$AM$111</f>
        <v>0.0200746161681869</v>
      </c>
      <c r="AV88" s="43" t="n">
        <f aca="false">AU88*$J$111</f>
        <v>216999.133020885</v>
      </c>
      <c r="AW88" s="44" t="n">
        <f aca="false">0.35*AL88/$AM$111</f>
        <v>0.0211674283495061</v>
      </c>
      <c r="AX88" s="43" t="n">
        <f aca="false">AW88*$J$111</f>
        <v>228812.026174815</v>
      </c>
    </row>
    <row r="89" customFormat="false" ht="13.8" hidden="false" customHeight="false" outlineLevel="0" collapsed="false">
      <c r="A89" s="13" t="s">
        <v>64</v>
      </c>
      <c r="B89" s="41"/>
      <c r="C89" s="41"/>
      <c r="D89" s="41"/>
      <c r="E89" s="41"/>
      <c r="F89" s="41"/>
      <c r="G89" s="41"/>
      <c r="H89" s="41"/>
      <c r="I89" s="15" t="n">
        <f aca="false">AO89+AQ89+AS89+AU89+AW89</f>
        <v>0.0765878907393622</v>
      </c>
      <c r="J89" s="43" t="n">
        <f aca="false">AP89+AR89+AT89+AV89+AX89</f>
        <v>827886.608197151</v>
      </c>
      <c r="K89" s="15" t="n">
        <f aca="false">I89-DatosMinisterio!J89</f>
        <v>0</v>
      </c>
      <c r="L89" s="43" t="n">
        <f aca="false">J89-DatosMinisterio!K89</f>
        <v>-0.391802849480882</v>
      </c>
      <c r="M89" s="44" t="n">
        <f aca="false">P123/P$145</f>
        <v>0.0581957893314352</v>
      </c>
      <c r="N89" s="43" t="n">
        <f aca="false">ROUND((N$111*M89),0)</f>
        <v>11952422</v>
      </c>
      <c r="O89" s="43" t="n">
        <f aca="false">N89-DatosMinisterio!L89</f>
        <v>-829</v>
      </c>
      <c r="P89" s="14" t="n">
        <f aca="false">N89+J89</f>
        <v>12780308.6081972</v>
      </c>
      <c r="Q89" s="43" t="n">
        <f aca="false">P89-DatosMinisterio!M89</f>
        <v>-829.391802849248</v>
      </c>
      <c r="S89" s="14" t="n">
        <f aca="false">B89+DatosMinisterio!B89</f>
        <v>13502</v>
      </c>
      <c r="T89" s="14" t="n">
        <f aca="false">C89+DatosMinisterio!C89</f>
        <v>50</v>
      </c>
      <c r="U89" s="14" t="n">
        <f aca="false">D89+DatosMinisterio!D89</f>
        <v>640.391590909091</v>
      </c>
      <c r="V89" s="14" t="n">
        <f aca="false">E89+DatosMinisterio!E89</f>
        <v>484.172045454546</v>
      </c>
      <c r="W89" s="14" t="n">
        <f aca="false">F89+DatosMinisterio!F89</f>
        <v>207</v>
      </c>
      <c r="X89" s="14" t="n">
        <f aca="false">G89+DatosMinisterio!G89</f>
        <v>430</v>
      </c>
      <c r="Y89" s="14" t="n">
        <f aca="false">H89+DatosMinisterio!H89</f>
        <v>50</v>
      </c>
      <c r="Z89" s="14" t="n">
        <f aca="false">X89+0.33*Y89</f>
        <v>446.5</v>
      </c>
      <c r="AC89" s="50" t="n">
        <f aca="false">IF(T89&gt;0,S89/T89,0)</f>
        <v>270.04</v>
      </c>
      <c r="AD89" s="51" t="n">
        <f aca="false">EXP((((AC89-AC$111)/AC$112+2)/4-1.9)^3)</f>
        <v>0.184527172310292</v>
      </c>
      <c r="AE89" s="52" t="n">
        <f aca="false">S89/U89</f>
        <v>21.083974542565</v>
      </c>
      <c r="AF89" s="51" t="n">
        <f aca="false">EXP((((AE89-AE$111)/AE$112+2)/4-1.9)^3)</f>
        <v>0.181226540034278</v>
      </c>
      <c r="AG89" s="51" t="n">
        <f aca="false">V89/U89</f>
        <v>0.756056219862635</v>
      </c>
      <c r="AH89" s="51" t="n">
        <f aca="false">EXP((((AG89-AG$111)/AG$112+2)/4-1.9)^3)</f>
        <v>0.195211999616588</v>
      </c>
      <c r="AI89" s="51" t="n">
        <f aca="false">W89/U89</f>
        <v>0.323239722286399</v>
      </c>
      <c r="AJ89" s="51" t="n">
        <f aca="false">EXP((((AI89-AI$111)/AI$112+2)/4-1.9)^3)</f>
        <v>0.285107480125587</v>
      </c>
      <c r="AK89" s="51" t="n">
        <f aca="false">Z89/U89</f>
        <v>0.697229642516315</v>
      </c>
      <c r="AL89" s="51" t="n">
        <f aca="false">EXP((((AK89-AK$111)/AK$112+2)/4-1.9)^3)</f>
        <v>0.201117132605952</v>
      </c>
      <c r="AM89" s="51" t="n">
        <f aca="false">0.01*AD89+0.15*AF89+0.24*AH89+0.25*AJ89+0.35*AL89</f>
        <v>0.217547999079706</v>
      </c>
      <c r="AO89" s="44" t="n">
        <f aca="false">0.01*AD89/$AM$111</f>
        <v>0.000649628908154939</v>
      </c>
      <c r="AP89" s="43" t="n">
        <f aca="false">AO89*$J$111</f>
        <v>7022.24683520106</v>
      </c>
      <c r="AQ89" s="44" t="n">
        <f aca="false">0.15*AF89/$AM$111</f>
        <v>0.0095701352156307</v>
      </c>
      <c r="AR89" s="43" t="n">
        <f aca="false">AQ89*$J$111</f>
        <v>103449.601590668</v>
      </c>
      <c r="AS89" s="44" t="n">
        <f aca="false">0.24*AH89/$AM$111</f>
        <v>0.0164938776114451</v>
      </c>
      <c r="AT89" s="43" t="n">
        <f aca="false">AS89*$J$111</f>
        <v>178292.68125725</v>
      </c>
      <c r="AU89" s="44" t="n">
        <f aca="false">0.25*AJ89/$AM$111</f>
        <v>0.0250930606454729</v>
      </c>
      <c r="AV89" s="43" t="n">
        <f aca="false">AU89*$J$111</f>
        <v>271246.650959002</v>
      </c>
      <c r="AW89" s="44" t="n">
        <f aca="false">0.35*AL89/$AM$111</f>
        <v>0.0247811883586586</v>
      </c>
      <c r="AX89" s="43" t="n">
        <f aca="false">AW89*$J$111</f>
        <v>267875.42755503</v>
      </c>
    </row>
    <row r="90" customFormat="false" ht="13.8" hidden="false" customHeight="false" outlineLevel="0" collapsed="false">
      <c r="A90" s="13" t="s">
        <v>65</v>
      </c>
      <c r="B90" s="41"/>
      <c r="C90" s="41"/>
      <c r="D90" s="41"/>
      <c r="E90" s="41"/>
      <c r="F90" s="41"/>
      <c r="G90" s="41"/>
      <c r="H90" s="41"/>
      <c r="I90" s="15" t="n">
        <f aca="false">AO90+AQ90+AS90+AU90+AW90</f>
        <v>0.0618169026371795</v>
      </c>
      <c r="J90" s="43" t="n">
        <f aca="false">AP90+AR90+AT90+AV90+AX90</f>
        <v>668217.72162013</v>
      </c>
      <c r="K90" s="15" t="n">
        <f aca="false">I90-DatosMinisterio!J90</f>
        <v>0</v>
      </c>
      <c r="L90" s="43" t="n">
        <f aca="false">J90-DatosMinisterio!K90</f>
        <v>-0.278379870229401</v>
      </c>
      <c r="M90" s="44" t="n">
        <f aca="false">P124/P$145</f>
        <v>0.0560869434841339</v>
      </c>
      <c r="N90" s="43" t="n">
        <f aca="false">ROUND((N$111*M90),0)</f>
        <v>11519301</v>
      </c>
      <c r="O90" s="43" t="n">
        <f aca="false">N90-DatosMinisterio!L90</f>
        <v>-153</v>
      </c>
      <c r="P90" s="14" t="n">
        <f aca="false">N90+J90</f>
        <v>12187518.7216201</v>
      </c>
      <c r="Q90" s="43" t="n">
        <f aca="false">P90-DatosMinisterio!M90</f>
        <v>-153.278379870579</v>
      </c>
      <c r="S90" s="14" t="n">
        <f aca="false">B90+DatosMinisterio!B90</f>
        <v>14917</v>
      </c>
      <c r="T90" s="14" t="n">
        <f aca="false">C90+DatosMinisterio!C90</f>
        <v>63</v>
      </c>
      <c r="U90" s="14" t="n">
        <f aca="false">D90+DatosMinisterio!D90</f>
        <v>611.120227272727</v>
      </c>
      <c r="V90" s="14" t="n">
        <f aca="false">E90+DatosMinisterio!E90</f>
        <v>370.942272727273</v>
      </c>
      <c r="W90" s="14" t="n">
        <f aca="false">F90+DatosMinisterio!F90</f>
        <v>151</v>
      </c>
      <c r="X90" s="14" t="n">
        <f aca="false">G90+DatosMinisterio!G90</f>
        <v>427</v>
      </c>
      <c r="Y90" s="14" t="n">
        <f aca="false">H90+DatosMinisterio!H90</f>
        <v>2</v>
      </c>
      <c r="Z90" s="14" t="n">
        <f aca="false">X90+0.33*Y90</f>
        <v>427.66</v>
      </c>
      <c r="AC90" s="50" t="n">
        <f aca="false">IF(T90&gt;0,S90/T90,0)</f>
        <v>236.777777777778</v>
      </c>
      <c r="AD90" s="51" t="n">
        <f aca="false">EXP((((AC90-AC$111)/AC$112+2)/4-1.9)^3)</f>
        <v>0.111242152451103</v>
      </c>
      <c r="AE90" s="52" t="n">
        <f aca="false">S90/U90</f>
        <v>24.409272241848</v>
      </c>
      <c r="AF90" s="51" t="n">
        <f aca="false">EXP((((AE90-AE$111)/AE$112+2)/4-1.9)^3)</f>
        <v>0.360266200084387</v>
      </c>
      <c r="AG90" s="51" t="n">
        <f aca="false">V90/U90</f>
        <v>0.606987391634365</v>
      </c>
      <c r="AH90" s="51" t="n">
        <f aca="false">EXP((((AG90-AG$111)/AG$112+2)/4-1.9)^3)</f>
        <v>0.0422833500265662</v>
      </c>
      <c r="AI90" s="51" t="n">
        <f aca="false">W90/U90</f>
        <v>0.247087223202993</v>
      </c>
      <c r="AJ90" s="51" t="n">
        <f aca="false">EXP((((AI90-AI$111)/AI$112+2)/4-1.9)^3)</f>
        <v>0.15700294399376</v>
      </c>
      <c r="AK90" s="51" t="n">
        <f aca="false">Z90/U90</f>
        <v>0.699796833609218</v>
      </c>
      <c r="AL90" s="51" t="n">
        <f aca="false">EXP((((AK90-AK$111)/AK$112+2)/4-1.9)^3)</f>
        <v>0.202971135507588</v>
      </c>
      <c r="AM90" s="51" t="n">
        <f aca="false">0.01*AD90+0.15*AF90+0.24*AH90+0.25*AJ90+0.35*AL90</f>
        <v>0.175590988969641</v>
      </c>
      <c r="AO90" s="44" t="n">
        <f aca="false">0.01*AD90/$AM$111</f>
        <v>0.000391628599370156</v>
      </c>
      <c r="AP90" s="43" t="n">
        <f aca="false">AO90*$J$111</f>
        <v>4233.35947335243</v>
      </c>
      <c r="AQ90" s="44" t="n">
        <f aca="false">0.15*AF90/$AM$111</f>
        <v>0.0190247865890775</v>
      </c>
      <c r="AR90" s="43" t="n">
        <f aca="false">AQ90*$J$111</f>
        <v>205650.865807317</v>
      </c>
      <c r="AS90" s="44" t="n">
        <f aca="false">0.24*AH90/$AM$111</f>
        <v>0.00357261029910999</v>
      </c>
      <c r="AT90" s="43" t="n">
        <f aca="false">AS90*$J$111</f>
        <v>38618.5883223477</v>
      </c>
      <c r="AU90" s="44" t="n">
        <f aca="false">0.25*AJ90/$AM$111</f>
        <v>0.0138182428374654</v>
      </c>
      <c r="AV90" s="43" t="n">
        <f aca="false">AU90*$J$111</f>
        <v>149370.064686665</v>
      </c>
      <c r="AW90" s="44" t="n">
        <f aca="false">0.35*AL90/$AM$111</f>
        <v>0.0250096343121565</v>
      </c>
      <c r="AX90" s="43" t="n">
        <f aca="false">AW90*$J$111</f>
        <v>270344.843330447</v>
      </c>
    </row>
    <row r="91" customFormat="false" ht="13.8" hidden="false" customHeight="false" outlineLevel="0" collapsed="false">
      <c r="A91" s="13" t="s">
        <v>66</v>
      </c>
      <c r="B91" s="41"/>
      <c r="C91" s="41"/>
      <c r="D91" s="41"/>
      <c r="E91" s="41"/>
      <c r="F91" s="41"/>
      <c r="G91" s="41"/>
      <c r="H91" s="41"/>
      <c r="I91" s="15" t="n">
        <f aca="false">AO91+AQ91+AS91+AU91+AW91</f>
        <v>0.0331858591792027</v>
      </c>
      <c r="J91" s="43" t="n">
        <f aca="false">AP91+AR91+AT91+AV91+AX91</f>
        <v>358726.792587567</v>
      </c>
      <c r="K91" s="15" t="n">
        <f aca="false">I91-DatosMinisterio!J91</f>
        <v>0</v>
      </c>
      <c r="L91" s="43" t="n">
        <f aca="false">J91-DatosMinisterio!K91</f>
        <v>-0.207412433053832</v>
      </c>
      <c r="M91" s="44" t="n">
        <f aca="false">P125/P$145</f>
        <v>0.0590450932622716</v>
      </c>
      <c r="N91" s="43" t="n">
        <f aca="false">ROUND((N$111*M91),0)</f>
        <v>12126855</v>
      </c>
      <c r="O91" s="43" t="n">
        <f aca="false">N91-DatosMinisterio!L91</f>
        <v>1013</v>
      </c>
      <c r="P91" s="14" t="n">
        <f aca="false">N91+J91</f>
        <v>12485581.7925876</v>
      </c>
      <c r="Q91" s="43" t="n">
        <f aca="false">P91-DatosMinisterio!M91</f>
        <v>1012.79258756712</v>
      </c>
      <c r="S91" s="14" t="n">
        <f aca="false">B91+DatosMinisterio!B91</f>
        <v>18532</v>
      </c>
      <c r="T91" s="14" t="n">
        <f aca="false">C91+DatosMinisterio!C91</f>
        <v>66</v>
      </c>
      <c r="U91" s="14" t="n">
        <f aca="false">D91+DatosMinisterio!D91</f>
        <v>998.484772727273</v>
      </c>
      <c r="V91" s="14" t="n">
        <f aca="false">E91+DatosMinisterio!E91</f>
        <v>663.723181818182</v>
      </c>
      <c r="W91" s="14" t="n">
        <f aca="false">F91+DatosMinisterio!F91</f>
        <v>230</v>
      </c>
      <c r="X91" s="14" t="n">
        <f aca="false">G91+DatosMinisterio!G91</f>
        <v>437</v>
      </c>
      <c r="Y91" s="14" t="n">
        <f aca="false">H91+DatosMinisterio!H91</f>
        <v>49</v>
      </c>
      <c r="Z91" s="14" t="n">
        <f aca="false">X91+0.33*Y91</f>
        <v>453.17</v>
      </c>
      <c r="AC91" s="50" t="n">
        <f aca="false">IF(T91&gt;0,S91/T91,0)</f>
        <v>280.787878787879</v>
      </c>
      <c r="AD91" s="51" t="n">
        <f aca="false">EXP((((AC91-AC$111)/AC$112+2)/4-1.9)^3)</f>
        <v>0.213344713592538</v>
      </c>
      <c r="AE91" s="52" t="n">
        <f aca="false">S91/U91</f>
        <v>18.5601228042582</v>
      </c>
      <c r="AF91" s="51" t="n">
        <f aca="false">EXP((((AE91-AE$111)/AE$112+2)/4-1.9)^3)</f>
        <v>0.0909597109549568</v>
      </c>
      <c r="AG91" s="51" t="n">
        <f aca="false">V91/U91</f>
        <v>0.664730399448437</v>
      </c>
      <c r="AH91" s="51" t="n">
        <f aca="false">EXP((((AG91-AG$111)/AG$112+2)/4-1.9)^3)</f>
        <v>0.0828396175366529</v>
      </c>
      <c r="AI91" s="51" t="n">
        <f aca="false">W91/U91</f>
        <v>0.230349031134221</v>
      </c>
      <c r="AJ91" s="51" t="n">
        <f aca="false">EXP((((AI91-AI$111)/AI$112+2)/4-1.9)^3)</f>
        <v>0.134802427264126</v>
      </c>
      <c r="AK91" s="51" t="n">
        <f aca="false">Z91/U91</f>
        <v>0.453857697561282</v>
      </c>
      <c r="AL91" s="51" t="n">
        <f aca="false">EXP((((AK91-AK$111)/AK$112+2)/4-1.9)^3)</f>
        <v>0.0711570158477832</v>
      </c>
      <c r="AM91" s="51" t="n">
        <f aca="false">0.01*AD91+0.15*AF91+0.24*AH91+0.25*AJ91+0.35*AL91</f>
        <v>0.0942644743507211</v>
      </c>
      <c r="AO91" s="44" t="n">
        <f aca="false">0.01*AD91/$AM$111</f>
        <v>0.000751081218102091</v>
      </c>
      <c r="AP91" s="43" t="n">
        <f aca="false">AO91*$J$111</f>
        <v>8118.90856547047</v>
      </c>
      <c r="AQ91" s="44" t="n">
        <f aca="false">0.15*AF91/$AM$111</f>
        <v>0.00480336231574566</v>
      </c>
      <c r="AR91" s="43" t="n">
        <f aca="false">AQ91*$J$111</f>
        <v>51922.5597824291</v>
      </c>
      <c r="AS91" s="44" t="n">
        <f aca="false">0.24*AH91/$AM$111</f>
        <v>0.00699929571805057</v>
      </c>
      <c r="AT91" s="43" t="n">
        <f aca="false">AS91*$J$111</f>
        <v>75659.7829741196</v>
      </c>
      <c r="AU91" s="44" t="n">
        <f aca="false">0.25*AJ91/$AM$111</f>
        <v>0.0118643168569469</v>
      </c>
      <c r="AV91" s="43" t="n">
        <f aca="false">AU91*$J$111</f>
        <v>128248.851697725</v>
      </c>
      <c r="AW91" s="44" t="n">
        <f aca="false">0.35*AL91/$AM$111</f>
        <v>0.00876780307035752</v>
      </c>
      <c r="AX91" s="43" t="n">
        <f aca="false">AW91*$J$111</f>
        <v>94776.6895678227</v>
      </c>
    </row>
    <row r="92" customFormat="false" ht="13.8" hidden="false" customHeight="false" outlineLevel="0" collapsed="false">
      <c r="A92" s="13" t="s">
        <v>67</v>
      </c>
      <c r="B92" s="41"/>
      <c r="C92" s="41"/>
      <c r="D92" s="41"/>
      <c r="E92" s="41"/>
      <c r="F92" s="41"/>
      <c r="G92" s="41"/>
      <c r="H92" s="41"/>
      <c r="I92" s="15" t="n">
        <f aca="false">AO92+AQ92+AS92+AU92+AW92</f>
        <v>0.024316038475512</v>
      </c>
      <c r="J92" s="43" t="n">
        <f aca="false">AP92+AR92+AT92+AV92+AX92</f>
        <v>262847.330353972</v>
      </c>
      <c r="K92" s="15" t="n">
        <f aca="false">I92-DatosMinisterio!J92</f>
        <v>0</v>
      </c>
      <c r="L92" s="43" t="n">
        <f aca="false">J92-DatosMinisterio!K92</f>
        <v>0.330353972211014</v>
      </c>
      <c r="M92" s="44" t="n">
        <f aca="false">P126/P$145</f>
        <v>0.045147160176727</v>
      </c>
      <c r="N92" s="43" t="n">
        <f aca="false">ROUND((N$111*M92),0)</f>
        <v>9272456</v>
      </c>
      <c r="O92" s="43" t="n">
        <f aca="false">N92-DatosMinisterio!L92</f>
        <v>-861</v>
      </c>
      <c r="P92" s="14" t="n">
        <f aca="false">N92+J92</f>
        <v>9535303.33035397</v>
      </c>
      <c r="Q92" s="43" t="n">
        <f aca="false">P92-DatosMinisterio!M92</f>
        <v>-860.669646028429</v>
      </c>
      <c r="S92" s="14" t="n">
        <f aca="false">B92+DatosMinisterio!B92</f>
        <v>11204</v>
      </c>
      <c r="T92" s="14" t="n">
        <f aca="false">C92+DatosMinisterio!C92</f>
        <v>60</v>
      </c>
      <c r="U92" s="14" t="n">
        <f aca="false">D92+DatosMinisterio!D92</f>
        <v>934.659318181818</v>
      </c>
      <c r="V92" s="14" t="n">
        <f aca="false">E92+DatosMinisterio!E92</f>
        <v>569.430227272727</v>
      </c>
      <c r="W92" s="14" t="n">
        <f aca="false">F92+DatosMinisterio!F92</f>
        <v>184</v>
      </c>
      <c r="X92" s="14" t="n">
        <f aca="false">G92+DatosMinisterio!G92</f>
        <v>469</v>
      </c>
      <c r="Y92" s="14" t="n">
        <f aca="false">H92+DatosMinisterio!H92</f>
        <v>29</v>
      </c>
      <c r="Z92" s="14" t="n">
        <f aca="false">X92+0.33*Y92</f>
        <v>478.57</v>
      </c>
      <c r="AC92" s="50" t="n">
        <f aca="false">IF(T92&gt;0,S92/T92,0)</f>
        <v>186.733333333333</v>
      </c>
      <c r="AD92" s="51" t="n">
        <f aca="false">EXP((((AC92-AC$111)/AC$112+2)/4-1.9)^3)</f>
        <v>0.0435659020876801</v>
      </c>
      <c r="AE92" s="52" t="n">
        <f aca="false">S92/U92</f>
        <v>11.9872554438285</v>
      </c>
      <c r="AF92" s="51" t="n">
        <f aca="false">EXP((((AE92-AE$111)/AE$112+2)/4-1.9)^3)</f>
        <v>0.00668767720979041</v>
      </c>
      <c r="AG92" s="51" t="n">
        <f aca="false">V92/U92</f>
        <v>0.609238271309843</v>
      </c>
      <c r="AH92" s="51" t="n">
        <f aca="false">EXP((((AG92-AG$111)/AG$112+2)/4-1.9)^3)</f>
        <v>0.0434946611714102</v>
      </c>
      <c r="AI92" s="51" t="n">
        <f aca="false">W92/U92</f>
        <v>0.196863174015034</v>
      </c>
      <c r="AJ92" s="51" t="n">
        <f aca="false">EXP((((AI92-AI$111)/AI$112+2)/4-1.9)^3)</f>
        <v>0.0969455675144389</v>
      </c>
      <c r="AK92" s="51" t="n">
        <f aca="false">Z92/U92</f>
        <v>0.512026136893341</v>
      </c>
      <c r="AL92" s="51" t="n">
        <f aca="false">EXP((((AK92-AK$111)/AK$112+2)/4-1.9)^3)</f>
        <v>0.0941594755065674</v>
      </c>
      <c r="AM92" s="51" t="n">
        <f aca="false">0.01*AD92+0.15*AF92+0.24*AH92+0.25*AJ92+0.35*AL92</f>
        <v>0.0690697375893921</v>
      </c>
      <c r="AO92" s="44" t="n">
        <f aca="false">0.01*AD92/$AM$111</f>
        <v>0.000153373993930899</v>
      </c>
      <c r="AP92" s="43" t="n">
        <f aca="false">AO92*$J$111</f>
        <v>1657.91581926727</v>
      </c>
      <c r="AQ92" s="44" t="n">
        <f aca="false">0.15*AF92/$AM$111</f>
        <v>0.000353160056822144</v>
      </c>
      <c r="AR92" s="43" t="n">
        <f aca="false">AQ92*$J$111</f>
        <v>3817.52883870624</v>
      </c>
      <c r="AS92" s="44" t="n">
        <f aca="false">0.24*AH92/$AM$111</f>
        <v>0.00367495655759654</v>
      </c>
      <c r="AT92" s="43" t="n">
        <f aca="false">AS92*$J$111</f>
        <v>39724.9133037791</v>
      </c>
      <c r="AU92" s="44" t="n">
        <f aca="false">0.25*AJ92/$AM$111</f>
        <v>0.00853243486939746</v>
      </c>
      <c r="AV92" s="43" t="n">
        <f aca="false">AU92*$J$111</f>
        <v>92232.4468724151</v>
      </c>
      <c r="AW92" s="44" t="n">
        <f aca="false">0.35*AL92/$AM$111</f>
        <v>0.011602112997765</v>
      </c>
      <c r="AX92" s="43" t="n">
        <f aca="false">AW92*$J$111</f>
        <v>125414.525519804</v>
      </c>
    </row>
    <row r="93" customFormat="false" ht="13.8" hidden="false" customHeight="false" outlineLevel="0" collapsed="false">
      <c r="A93" s="13" t="s">
        <v>68</v>
      </c>
      <c r="B93" s="41"/>
      <c r="C93" s="41"/>
      <c r="D93" s="41"/>
      <c r="E93" s="41"/>
      <c r="F93" s="41"/>
      <c r="G93" s="41"/>
      <c r="H93" s="41"/>
      <c r="I93" s="15" t="n">
        <f aca="false">AO93+AQ93+AS93+AU93+AW93</f>
        <v>0.0256079405957612</v>
      </c>
      <c r="J93" s="43" t="n">
        <f aca="false">AP93+AR93+AT93+AV93+AX93</f>
        <v>276812.311686277</v>
      </c>
      <c r="K93" s="15" t="n">
        <f aca="false">I93-DatosMinisterio!J93</f>
        <v>-1.07552855510562E-016</v>
      </c>
      <c r="L93" s="43" t="n">
        <f aca="false">J93-DatosMinisterio!K93</f>
        <v>0.311686276865657</v>
      </c>
      <c r="M93" s="44" t="n">
        <f aca="false">P127/P$145</f>
        <v>0.0445717737713262</v>
      </c>
      <c r="N93" s="43" t="n">
        <f aca="false">ROUND((N$111*M93),0)</f>
        <v>9154282</v>
      </c>
      <c r="O93" s="43" t="n">
        <f aca="false">N93-DatosMinisterio!L93</f>
        <v>1251</v>
      </c>
      <c r="P93" s="14" t="n">
        <f aca="false">N93+J93</f>
        <v>9431094.31168628</v>
      </c>
      <c r="Q93" s="43" t="n">
        <f aca="false">P93-DatosMinisterio!M93</f>
        <v>1251.31168627739</v>
      </c>
      <c r="S93" s="14" t="n">
        <f aca="false">B93+DatosMinisterio!B93</f>
        <v>9889</v>
      </c>
      <c r="T93" s="14" t="n">
        <f aca="false">C93+DatosMinisterio!C93</f>
        <v>49</v>
      </c>
      <c r="U93" s="14" t="n">
        <f aca="false">D93+DatosMinisterio!D93</f>
        <v>550.667954545455</v>
      </c>
      <c r="V93" s="14" t="n">
        <f aca="false">E93+DatosMinisterio!E93</f>
        <v>346.824090909091</v>
      </c>
      <c r="W93" s="14" t="n">
        <f aca="false">F93+DatosMinisterio!F93</f>
        <v>66</v>
      </c>
      <c r="X93" s="14" t="n">
        <f aca="false">G93+DatosMinisterio!G93</f>
        <v>286</v>
      </c>
      <c r="Y93" s="14" t="n">
        <f aca="false">H93+DatosMinisterio!H93</f>
        <v>35</v>
      </c>
      <c r="Z93" s="14" t="n">
        <f aca="false">X93+0.33*Y93</f>
        <v>297.55</v>
      </c>
      <c r="AC93" s="50" t="n">
        <f aca="false">IF(T93&gt;0,S93/T93,0)</f>
        <v>201.816326530612</v>
      </c>
      <c r="AD93" s="51" t="n">
        <f aca="false">EXP((((AC93-AC$111)/AC$112+2)/4-1.9)^3)</f>
        <v>0.0591648177920341</v>
      </c>
      <c r="AE93" s="52" t="n">
        <f aca="false">S93/U93</f>
        <v>17.9581904455704</v>
      </c>
      <c r="AF93" s="51" t="n">
        <f aca="false">EXP((((AE93-AE$111)/AE$112+2)/4-1.9)^3)</f>
        <v>0.0753702885515656</v>
      </c>
      <c r="AG93" s="51" t="n">
        <f aca="false">V93/U93</f>
        <v>0.62982435793885</v>
      </c>
      <c r="AH93" s="51" t="n">
        <f aca="false">EXP((((AG93-AG$111)/AG$112+2)/4-1.9)^3)</f>
        <v>0.0558796000610462</v>
      </c>
      <c r="AI93" s="51" t="n">
        <f aca="false">W93/U93</f>
        <v>0.119854441238512</v>
      </c>
      <c r="AJ93" s="51" t="n">
        <f aca="false">EXP((((AI93-AI$111)/AI$112+2)/4-1.9)^3)</f>
        <v>0.0397679290013048</v>
      </c>
      <c r="AK93" s="51" t="n">
        <f aca="false">Z93/U93</f>
        <v>0.540343772583626</v>
      </c>
      <c r="AL93" s="51" t="n">
        <f aca="false">EXP((((AK93-AK$111)/AK$112+2)/4-1.9)^3)</f>
        <v>0.107111741274683</v>
      </c>
      <c r="AM93" s="51" t="n">
        <f aca="false">0.01*AD93+0.15*AF93+0.24*AH93+0.25*AJ93+0.35*AL93</f>
        <v>0.0727393871717717</v>
      </c>
      <c r="AO93" s="44" t="n">
        <f aca="false">0.01*AD93/$AM$111</f>
        <v>0.000208290061036617</v>
      </c>
      <c r="AP93" s="43" t="n">
        <f aca="false">AO93*$J$111</f>
        <v>2251.53807590312</v>
      </c>
      <c r="AQ93" s="44" t="n">
        <f aca="false">0.15*AF93/$AM$111</f>
        <v>0.00398012262742066</v>
      </c>
      <c r="AR93" s="43" t="n">
        <f aca="false">AQ93*$J$111</f>
        <v>43023.6449968</v>
      </c>
      <c r="AS93" s="44" t="n">
        <f aca="false">0.24*AH93/$AM$111</f>
        <v>0.00472138642190865</v>
      </c>
      <c r="AT93" s="43" t="n">
        <f aca="false">AS93*$J$111</f>
        <v>51036.4308650836</v>
      </c>
      <c r="AU93" s="44" t="n">
        <f aca="false">0.25*AJ93/$AM$111</f>
        <v>0.00350008022846344</v>
      </c>
      <c r="AV93" s="43" t="n">
        <f aca="false">AU93*$J$111</f>
        <v>37834.5652398448</v>
      </c>
      <c r="AW93" s="44" t="n">
        <f aca="false">0.35*AL93/$AM$111</f>
        <v>0.0131980612569318</v>
      </c>
      <c r="AX93" s="43" t="n">
        <f aca="false">AW93*$J$111</f>
        <v>142666.132508645</v>
      </c>
    </row>
    <row r="94" customFormat="false" ht="13.8" hidden="false" customHeight="false" outlineLevel="0" collapsed="false">
      <c r="A94" s="13" t="s">
        <v>69</v>
      </c>
      <c r="B94" s="41"/>
      <c r="C94" s="41"/>
      <c r="D94" s="41"/>
      <c r="E94" s="41"/>
      <c r="F94" s="41"/>
      <c r="G94" s="41"/>
      <c r="H94" s="41"/>
      <c r="I94" s="15" t="n">
        <f aca="false">AO94+AQ94+AS94+AU94+AW94</f>
        <v>0.0155454600215982</v>
      </c>
      <c r="J94" s="43" t="n">
        <f aca="false">AP94+AR94+AT94+AV94+AX94</f>
        <v>168040.639922349</v>
      </c>
      <c r="K94" s="15" t="n">
        <f aca="false">I94-DatosMinisterio!J94</f>
        <v>0</v>
      </c>
      <c r="L94" s="43" t="n">
        <f aca="false">J94-DatosMinisterio!K94</f>
        <v>-0.360077651304891</v>
      </c>
      <c r="M94" s="44" t="n">
        <f aca="false">P128/P$145</f>
        <v>0.0193076179652709</v>
      </c>
      <c r="N94" s="43" t="n">
        <f aca="false">ROUND((N$111*M94),0)</f>
        <v>3965455</v>
      </c>
      <c r="O94" s="43" t="n">
        <f aca="false">N94-DatosMinisterio!L94</f>
        <v>326</v>
      </c>
      <c r="P94" s="14" t="n">
        <f aca="false">N94+J94</f>
        <v>4133495.63992235</v>
      </c>
      <c r="Q94" s="43" t="n">
        <f aca="false">P94-DatosMinisterio!M94</f>
        <v>325.639922348782</v>
      </c>
      <c r="S94" s="14" t="n">
        <f aca="false">B94+DatosMinisterio!B94</f>
        <v>14362</v>
      </c>
      <c r="T94" s="14" t="n">
        <f aca="false">C94+DatosMinisterio!C94</f>
        <v>60</v>
      </c>
      <c r="U94" s="14" t="n">
        <f aca="false">D94+DatosMinisterio!D94</f>
        <v>873.374090909091</v>
      </c>
      <c r="V94" s="14" t="n">
        <f aca="false">E94+DatosMinisterio!E94</f>
        <v>488.888863636364</v>
      </c>
      <c r="W94" s="14" t="n">
        <f aca="false">F94+DatosMinisterio!F94</f>
        <v>116</v>
      </c>
      <c r="X94" s="14" t="n">
        <f aca="false">G94+DatosMinisterio!G94</f>
        <v>337</v>
      </c>
      <c r="Y94" s="14" t="n">
        <f aca="false">H94+DatosMinisterio!H94</f>
        <v>45</v>
      </c>
      <c r="Z94" s="14" t="n">
        <f aca="false">X94+0.33*Y94</f>
        <v>351.85</v>
      </c>
      <c r="AC94" s="50" t="n">
        <f aca="false">IF(T94&gt;0,S94/T94,0)</f>
        <v>239.366666666667</v>
      </c>
      <c r="AD94" s="51" t="n">
        <f aca="false">EXP((((AC94-AC$111)/AC$112+2)/4-1.9)^3)</f>
        <v>0.116083083881907</v>
      </c>
      <c r="AE94" s="52" t="n">
        <f aca="false">S94/U94</f>
        <v>16.4442707305991</v>
      </c>
      <c r="AF94" s="51" t="n">
        <f aca="false">EXP((((AE94-AE$111)/AE$112+2)/4-1.9)^3)</f>
        <v>0.0450009355821127</v>
      </c>
      <c r="AG94" s="51" t="n">
        <f aca="false">V94/U94</f>
        <v>0.559770284835771</v>
      </c>
      <c r="AH94" s="51" t="n">
        <f aca="false">EXP((((AG94-AG$111)/AG$112+2)/4-1.9)^3)</f>
        <v>0.022468963973524</v>
      </c>
      <c r="AI94" s="51" t="n">
        <f aca="false">W94/U94</f>
        <v>0.13281822898966</v>
      </c>
      <c r="AJ94" s="51" t="n">
        <f aca="false">EXP((((AI94-AI$111)/AI$112+2)/4-1.9)^3)</f>
        <v>0.0468359791941348</v>
      </c>
      <c r="AK94" s="51" t="n">
        <f aca="false">Z94/U94</f>
        <v>0.402862878189758</v>
      </c>
      <c r="AL94" s="51" t="n">
        <f aca="false">EXP((((AK94-AK$111)/AK$112+2)/4-1.9)^3)</f>
        <v>0.0546982320968644</v>
      </c>
      <c r="AM94" s="51" t="n">
        <f aca="false">0.01*AD94+0.15*AF94+0.24*AH94+0.25*AJ94+0.35*AL94</f>
        <v>0.044156898562218</v>
      </c>
      <c r="AO94" s="44" t="n">
        <f aca="false">0.01*AD94/$AM$111</f>
        <v>0.000408671124655043</v>
      </c>
      <c r="AP94" s="43" t="n">
        <f aca="false">AO94*$J$111</f>
        <v>4417.58283186264</v>
      </c>
      <c r="AQ94" s="44" t="n">
        <f aca="false">0.15*AF94/$AM$111</f>
        <v>0.0023763905566439</v>
      </c>
      <c r="AR94" s="43" t="n">
        <f aca="false">AQ94*$J$111</f>
        <v>25687.8979000335</v>
      </c>
      <c r="AS94" s="44" t="n">
        <f aca="false">0.24*AH94/$AM$111</f>
        <v>0.00189845062067477</v>
      </c>
      <c r="AT94" s="43" t="n">
        <f aca="false">AS94*$J$111</f>
        <v>20521.5449858633</v>
      </c>
      <c r="AU94" s="44" t="n">
        <f aca="false">0.25*AJ94/$AM$111</f>
        <v>0.00412215795176907</v>
      </c>
      <c r="AV94" s="43" t="n">
        <f aca="false">AU94*$J$111</f>
        <v>44558.9940158656</v>
      </c>
      <c r="AW94" s="44" t="n">
        <f aca="false">0.35*AL94/$AM$111</f>
        <v>0.00673978976785543</v>
      </c>
      <c r="AX94" s="43" t="n">
        <f aca="false">AW94*$J$111</f>
        <v>72854.6201887236</v>
      </c>
    </row>
    <row r="95" customFormat="false" ht="13.8" hidden="false" customHeight="false" outlineLevel="0" collapsed="false">
      <c r="A95" s="13" t="s">
        <v>70</v>
      </c>
      <c r="B95" s="41"/>
      <c r="C95" s="41"/>
      <c r="D95" s="41"/>
      <c r="E95" s="41"/>
      <c r="F95" s="41"/>
      <c r="G95" s="41"/>
      <c r="H95" s="41"/>
      <c r="I95" s="15" t="n">
        <f aca="false">AO95+AQ95+AS95+AU95+AW95</f>
        <v>0.0147746348821813</v>
      </c>
      <c r="J95" s="43" t="n">
        <f aca="false">AP95+AR95+AT95+AV95+AX95</f>
        <v>159708.306912203</v>
      </c>
      <c r="K95" s="15" t="n">
        <f aca="false">I95-DatosMinisterio!J95</f>
        <v>0</v>
      </c>
      <c r="L95" s="43" t="n">
        <f aca="false">J95-DatosMinisterio!K95</f>
        <v>0.306912203261163</v>
      </c>
      <c r="M95" s="44" t="n">
        <f aca="false">P129/P$145</f>
        <v>0.0184836654842717</v>
      </c>
      <c r="N95" s="43" t="n">
        <f aca="false">ROUND((N$111*M95),0)</f>
        <v>3796229</v>
      </c>
      <c r="O95" s="43" t="n">
        <f aca="false">N95-DatosMinisterio!L95</f>
        <v>-180</v>
      </c>
      <c r="P95" s="14" t="n">
        <f aca="false">N95+J95</f>
        <v>3955937.3069122</v>
      </c>
      <c r="Q95" s="43" t="n">
        <f aca="false">P95-DatosMinisterio!M95</f>
        <v>-179.693087796681</v>
      </c>
      <c r="S95" s="14" t="n">
        <f aca="false">B95+DatosMinisterio!B95</f>
        <v>6206</v>
      </c>
      <c r="T95" s="14" t="n">
        <f aca="false">C95+DatosMinisterio!C95</f>
        <v>58</v>
      </c>
      <c r="U95" s="14" t="n">
        <f aca="false">D95+DatosMinisterio!D95</f>
        <v>390.69</v>
      </c>
      <c r="V95" s="14" t="n">
        <f aca="false">E95+DatosMinisterio!E95</f>
        <v>235.713636363636</v>
      </c>
      <c r="W95" s="14" t="n">
        <f aca="false">F95+DatosMinisterio!F95</f>
        <v>47</v>
      </c>
      <c r="X95" s="14" t="n">
        <f aca="false">G95+DatosMinisterio!G95</f>
        <v>146</v>
      </c>
      <c r="Y95" s="14" t="n">
        <f aca="false">H95+DatosMinisterio!H95</f>
        <v>5</v>
      </c>
      <c r="Z95" s="14" t="n">
        <f aca="false">X95+0.33*Y95</f>
        <v>147.65</v>
      </c>
      <c r="AC95" s="50" t="n">
        <f aca="false">IF(T95&gt;0,S95/T95,0)</f>
        <v>107</v>
      </c>
      <c r="AD95" s="51" t="n">
        <f aca="false">EXP((((AC95-AC$111)/AC$112+2)/4-1.9)^3)</f>
        <v>0.00595962855760596</v>
      </c>
      <c r="AE95" s="52" t="n">
        <f aca="false">S95/U95</f>
        <v>15.8847167831273</v>
      </c>
      <c r="AF95" s="51" t="n">
        <f aca="false">EXP((((AE95-AE$111)/AE$112+2)/4-1.9)^3)</f>
        <v>0.0365971168424196</v>
      </c>
      <c r="AG95" s="51" t="n">
        <f aca="false">V95/U95</f>
        <v>0.603326515558719</v>
      </c>
      <c r="AH95" s="51" t="n">
        <f aca="false">EXP((((AG95-AG$111)/AG$112+2)/4-1.9)^3)</f>
        <v>0.0403702853050372</v>
      </c>
      <c r="AI95" s="51" t="n">
        <f aca="false">W95/U95</f>
        <v>0.120299982082981</v>
      </c>
      <c r="AJ95" s="51" t="n">
        <f aca="false">EXP((((AI95-AI$111)/AI$112+2)/4-1.9)^3)</f>
        <v>0.0399959244426806</v>
      </c>
      <c r="AK95" s="51" t="n">
        <f aca="false">Z95/U95</f>
        <v>0.377921113926643</v>
      </c>
      <c r="AL95" s="51" t="n">
        <f aca="false">EXP((((AK95-AK$111)/AK$112+2)/4-1.9)^3)</f>
        <v>0.0478010154210776</v>
      </c>
      <c r="AM95" s="51" t="n">
        <f aca="false">0.01*AD95+0.15*AF95+0.24*AH95+0.25*AJ95+0.35*AL95</f>
        <v>0.0419673687931953</v>
      </c>
      <c r="AO95" s="44" t="n">
        <f aca="false">0.01*AD95/$AM$111</f>
        <v>2.09809045703922E-005</v>
      </c>
      <c r="AP95" s="43" t="n">
        <f aca="false">AO95*$J$111</f>
        <v>226.79577350944</v>
      </c>
      <c r="AQ95" s="44" t="n">
        <f aca="false">0.15*AF95/$AM$111</f>
        <v>0.00193260521675217</v>
      </c>
      <c r="AR95" s="43" t="n">
        <f aca="false">AQ95*$J$111</f>
        <v>20890.7434639504</v>
      </c>
      <c r="AS95" s="44" t="n">
        <f aca="false">0.24*AH95/$AM$111</f>
        <v>0.00341097138632979</v>
      </c>
      <c r="AT95" s="43" t="n">
        <f aca="false">AS95*$J$111</f>
        <v>36871.3318048693</v>
      </c>
      <c r="AU95" s="44" t="n">
        <f aca="false">0.25*AJ95/$AM$111</f>
        <v>0.00352014670807603</v>
      </c>
      <c r="AV95" s="43" t="n">
        <f aca="false">AU95*$J$111</f>
        <v>38051.4764197264</v>
      </c>
      <c r="AW95" s="44" t="n">
        <f aca="false">0.35*AL95/$AM$111</f>
        <v>0.00588993066645288</v>
      </c>
      <c r="AX95" s="43" t="n">
        <f aca="false">AW95*$J$111</f>
        <v>63667.9594501477</v>
      </c>
    </row>
    <row r="96" customFormat="false" ht="13.8" hidden="false" customHeight="false" outlineLevel="0" collapsed="false">
      <c r="A96" s="13" t="s">
        <v>71</v>
      </c>
      <c r="B96" s="41"/>
      <c r="C96" s="41"/>
      <c r="D96" s="41"/>
      <c r="E96" s="41"/>
      <c r="F96" s="41"/>
      <c r="G96" s="41"/>
      <c r="H96" s="41"/>
      <c r="I96" s="15" t="n">
        <f aca="false">AO96+AQ96+AS96+AU96+AW96</f>
        <v>0.0142734092375885</v>
      </c>
      <c r="J96" s="43" t="n">
        <f aca="false">AP96+AR96+AT96+AV96+AX96</f>
        <v>154290.244150096</v>
      </c>
      <c r="K96" s="15" t="n">
        <f aca="false">I96-DatosMinisterio!J96</f>
        <v>0</v>
      </c>
      <c r="L96" s="43" t="n">
        <f aca="false">J96-DatosMinisterio!K96</f>
        <v>0.244150095822988</v>
      </c>
      <c r="M96" s="44" t="n">
        <f aca="false">P130/P$145</f>
        <v>0.020607984128304</v>
      </c>
      <c r="N96" s="43" t="n">
        <f aca="false">ROUND((N$111*M96),0)</f>
        <v>4232528</v>
      </c>
      <c r="O96" s="43" t="n">
        <f aca="false">N96-DatosMinisterio!L96</f>
        <v>444</v>
      </c>
      <c r="P96" s="14" t="n">
        <f aca="false">N96+J96</f>
        <v>4386818.2441501</v>
      </c>
      <c r="Q96" s="43" t="n">
        <f aca="false">P96-DatosMinisterio!M96</f>
        <v>444.244150095619</v>
      </c>
      <c r="S96" s="14" t="n">
        <f aca="false">B96+DatosMinisterio!B96</f>
        <v>6880</v>
      </c>
      <c r="T96" s="14" t="n">
        <f aca="false">C96+DatosMinisterio!C96</f>
        <v>41</v>
      </c>
      <c r="U96" s="14" t="n">
        <f aca="false">D96+DatosMinisterio!D96</f>
        <v>337.745909090909</v>
      </c>
      <c r="V96" s="14" t="n">
        <f aca="false">E96+DatosMinisterio!E96</f>
        <v>165.698409090909</v>
      </c>
      <c r="W96" s="14" t="n">
        <f aca="false">F96+DatosMinisterio!F96</f>
        <v>22</v>
      </c>
      <c r="X96" s="14" t="n">
        <f aca="false">G96+DatosMinisterio!G96</f>
        <v>101</v>
      </c>
      <c r="Y96" s="14" t="n">
        <f aca="false">H96+DatosMinisterio!H96</f>
        <v>6</v>
      </c>
      <c r="Z96" s="14" t="n">
        <f aca="false">X96+0.33*Y96</f>
        <v>102.98</v>
      </c>
      <c r="AC96" s="50" t="n">
        <f aca="false">IF(T96&gt;0,S96/T96,0)</f>
        <v>167.804878048781</v>
      </c>
      <c r="AD96" s="51" t="n">
        <f aca="false">EXP((((AC96-AC$111)/AC$112+2)/4-1.9)^3)</f>
        <v>0.028787277768908</v>
      </c>
      <c r="AE96" s="52" t="n">
        <f aca="false">S96/U96</f>
        <v>20.3703429555031</v>
      </c>
      <c r="AF96" s="51" t="n">
        <f aca="false">EXP((((AE96-AE$111)/AE$112+2)/4-1.9)^3)</f>
        <v>0.151482855558952</v>
      </c>
      <c r="AG96" s="51" t="n">
        <f aca="false">V96/U96</f>
        <v>0.49060078784347</v>
      </c>
      <c r="AH96" s="51" t="n">
        <f aca="false">EXP((((AG96-AG$111)/AG$112+2)/4-1.9)^3)</f>
        <v>0.0077047107077401</v>
      </c>
      <c r="AI96" s="51" t="n">
        <f aca="false">W96/U96</f>
        <v>0.0651377245670158</v>
      </c>
      <c r="AJ96" s="51" t="n">
        <f aca="false">EXP((((AI96-AI$111)/AI$112+2)/4-1.9)^3)</f>
        <v>0.018696260374781</v>
      </c>
      <c r="AK96" s="51" t="n">
        <f aca="false">Z96/U96</f>
        <v>0.304903767086877</v>
      </c>
      <c r="AL96" s="51" t="n">
        <f aca="false">EXP((((AK96-AK$111)/AK$112+2)/4-1.9)^3)</f>
        <v>0.0314575427145094</v>
      </c>
      <c r="AM96" s="51" t="n">
        <f aca="false">0.01*AD96+0.15*AF96+0.24*AH96+0.25*AJ96+0.35*AL96</f>
        <v>0.040543636725163</v>
      </c>
      <c r="AO96" s="44" t="n">
        <f aca="false">0.01*AD96/$AM$111</f>
        <v>0.000101345767084762</v>
      </c>
      <c r="AP96" s="43" t="n">
        <f aca="false">AO96*$J$111</f>
        <v>1095.51004156093</v>
      </c>
      <c r="AQ96" s="44" t="n">
        <f aca="false">0.15*AF96/$AM$111</f>
        <v>0.00799944318461754</v>
      </c>
      <c r="AR96" s="43" t="n">
        <f aca="false">AQ96*$J$111</f>
        <v>86471.005032851</v>
      </c>
      <c r="AS96" s="44" t="n">
        <f aca="false">0.24*AH96/$AM$111</f>
        <v>0.000650987417242035</v>
      </c>
      <c r="AT96" s="43" t="n">
        <f aca="false">AS96*$J$111</f>
        <v>7036.93181306719</v>
      </c>
      <c r="AU96" s="44" t="n">
        <f aca="false">0.25*AJ96/$AM$111</f>
        <v>0.00164550714425759</v>
      </c>
      <c r="AV96" s="43" t="n">
        <f aca="false">AU96*$J$111</f>
        <v>17787.3201007669</v>
      </c>
      <c r="AW96" s="44" t="n">
        <f aca="false">0.35*AL96/$AM$111</f>
        <v>0.00387612572438662</v>
      </c>
      <c r="AX96" s="43" t="n">
        <f aca="false">AW96*$J$111</f>
        <v>41899.4771618499</v>
      </c>
    </row>
    <row r="97" customFormat="false" ht="13.8" hidden="false" customHeight="false" outlineLevel="0" collapsed="false">
      <c r="A97" s="13" t="s">
        <v>72</v>
      </c>
      <c r="B97" s="41"/>
      <c r="C97" s="41"/>
      <c r="D97" s="41"/>
      <c r="E97" s="41"/>
      <c r="F97" s="41"/>
      <c r="G97" s="41"/>
      <c r="H97" s="41"/>
      <c r="I97" s="15" t="n">
        <f aca="false">AO97+AQ97+AS97+AU97+AW97</f>
        <v>0.0527624368280379</v>
      </c>
      <c r="J97" s="43" t="n">
        <f aca="false">AP97+AR97+AT97+AV97+AX97</f>
        <v>570342.31448459</v>
      </c>
      <c r="K97" s="15" t="n">
        <f aca="false">I97-DatosMinisterio!J97</f>
        <v>0</v>
      </c>
      <c r="L97" s="43" t="n">
        <f aca="false">J97-DatosMinisterio!K97</f>
        <v>0.314484589733183</v>
      </c>
      <c r="M97" s="44" t="n">
        <f aca="false">P131/P$145</f>
        <v>0.0263251112242822</v>
      </c>
      <c r="N97" s="43" t="n">
        <f aca="false">ROUND((N$111*M97),0)</f>
        <v>5406729</v>
      </c>
      <c r="O97" s="43" t="n">
        <f aca="false">N97-DatosMinisterio!L97</f>
        <v>-1123</v>
      </c>
      <c r="P97" s="14" t="n">
        <f aca="false">N97+J97</f>
        <v>5977071.31448459</v>
      </c>
      <c r="Q97" s="43" t="n">
        <f aca="false">P97-DatosMinisterio!M97</f>
        <v>-1122.68551541027</v>
      </c>
      <c r="S97" s="14" t="n">
        <f aca="false">B97+DatosMinisterio!B97</f>
        <v>11155</v>
      </c>
      <c r="T97" s="14" t="n">
        <f aca="false">C97+DatosMinisterio!C97</f>
        <v>44</v>
      </c>
      <c r="U97" s="14" t="n">
        <f aca="false">D97+DatosMinisterio!D97</f>
        <v>494.530227272727</v>
      </c>
      <c r="V97" s="14" t="n">
        <f aca="false">E97+DatosMinisterio!E97</f>
        <v>413.317045454545</v>
      </c>
      <c r="W97" s="14" t="n">
        <f aca="false">F97+DatosMinisterio!F97</f>
        <v>77</v>
      </c>
      <c r="X97" s="14" t="n">
        <f aca="false">G97+DatosMinisterio!G97</f>
        <v>156</v>
      </c>
      <c r="Y97" s="14" t="n">
        <f aca="false">H97+DatosMinisterio!H97</f>
        <v>20</v>
      </c>
      <c r="Z97" s="14" t="n">
        <f aca="false">X97+0.33*Y97</f>
        <v>162.6</v>
      </c>
      <c r="AC97" s="50" t="n">
        <f aca="false">IF(T97&gt;0,S97/T97,0)</f>
        <v>253.522727272727</v>
      </c>
      <c r="AD97" s="51" t="n">
        <f aca="false">EXP((((AC97-AC$111)/AC$112+2)/4-1.9)^3)</f>
        <v>0.14511363630981</v>
      </c>
      <c r="AE97" s="52" t="n">
        <f aca="false">S97/U97</f>
        <v>22.5567607090843</v>
      </c>
      <c r="AF97" s="51" t="n">
        <f aca="false">EXP((((AE97-AE$111)/AE$112+2)/4-1.9)^3)</f>
        <v>0.252926723422119</v>
      </c>
      <c r="AG97" s="51" t="n">
        <f aca="false">V97/U97</f>
        <v>0.835777112622493</v>
      </c>
      <c r="AH97" s="51" t="n">
        <f aca="false">EXP((((AG97-AG$111)/AG$112+2)/4-1.9)^3)</f>
        <v>0.343286716140632</v>
      </c>
      <c r="AI97" s="51" t="n">
        <f aca="false">W97/U97</f>
        <v>0.155703323585791</v>
      </c>
      <c r="AJ97" s="51" t="n">
        <f aca="false">EXP((((AI97-AI$111)/AI$112+2)/4-1.9)^3)</f>
        <v>0.0616679051715365</v>
      </c>
      <c r="AK97" s="51" t="n">
        <f aca="false">Z97/U97</f>
        <v>0.328796888507137</v>
      </c>
      <c r="AL97" s="51" t="n">
        <f aca="false">EXP((((AK97-AK$111)/AK$112+2)/4-1.9)^3)</f>
        <v>0.0362166700375549</v>
      </c>
      <c r="AM97" s="51" t="n">
        <f aca="false">0.01*AD97+0.15*AF97+0.24*AH97+0.25*AJ97+0.35*AL97</f>
        <v>0.149871767556196</v>
      </c>
      <c r="AO97" s="44" t="n">
        <f aca="false">0.01*AD97/$AM$111</f>
        <v>0.000510873341492573</v>
      </c>
      <c r="AP97" s="43" t="n">
        <f aca="false">AO97*$J$111</f>
        <v>5522.35077665167</v>
      </c>
      <c r="AQ97" s="44" t="n">
        <f aca="false">0.15*AF97/$AM$111</f>
        <v>0.0133564484668652</v>
      </c>
      <c r="AR97" s="43" t="n">
        <f aca="false">AQ97*$J$111</f>
        <v>144378.239327983</v>
      </c>
      <c r="AS97" s="44" t="n">
        <f aca="false">0.24*AH97/$AM$111</f>
        <v>0.0290050257810962</v>
      </c>
      <c r="AT97" s="43" t="n">
        <f aca="false">AS97*$J$111</f>
        <v>313533.538824059</v>
      </c>
      <c r="AU97" s="44" t="n">
        <f aca="false">0.25*AJ97/$AM$111</f>
        <v>0.00542755484235982</v>
      </c>
      <c r="AV97" s="43" t="n">
        <f aca="false">AU97*$J$111</f>
        <v>58669.8487955083</v>
      </c>
      <c r="AW97" s="44" t="n">
        <f aca="false">0.35*AL97/$AM$111</f>
        <v>0.00446253439622414</v>
      </c>
      <c r="AX97" s="43" t="n">
        <f aca="false">AW97*$J$111</f>
        <v>48238.3367603876</v>
      </c>
    </row>
    <row r="98" customFormat="false" ht="13.8" hidden="false" customHeight="false" outlineLevel="0" collapsed="false">
      <c r="A98" s="13" t="s">
        <v>73</v>
      </c>
      <c r="B98" s="41"/>
      <c r="C98" s="41"/>
      <c r="D98" s="41"/>
      <c r="E98" s="41"/>
      <c r="F98" s="41"/>
      <c r="G98" s="41"/>
      <c r="H98" s="41"/>
      <c r="I98" s="15" t="n">
        <f aca="false">AO98+AQ98+AS98+AU98+AW98</f>
        <v>0.140679798877666</v>
      </c>
      <c r="J98" s="43" t="n">
        <f aca="false">AP98+AR98+AT98+AV98+AX98</f>
        <v>1520696.29298238</v>
      </c>
      <c r="K98" s="15" t="n">
        <f aca="false">I98-DatosMinisterio!J98</f>
        <v>7.7715611723761E-016</v>
      </c>
      <c r="L98" s="43" t="n">
        <f aca="false">J98-DatosMinisterio!K98</f>
        <v>0.292982384795323</v>
      </c>
      <c r="M98" s="44" t="n">
        <f aca="false">P132/P$145</f>
        <v>0.041674760531808</v>
      </c>
      <c r="N98" s="43" t="n">
        <f aca="false">ROUND((N$111*M98),0)</f>
        <v>8559285</v>
      </c>
      <c r="O98" s="43" t="n">
        <f aca="false">N98-DatosMinisterio!L98</f>
        <v>-632</v>
      </c>
      <c r="P98" s="14" t="n">
        <f aca="false">N98+J98</f>
        <v>10079981.2929824</v>
      </c>
      <c r="Q98" s="43" t="n">
        <f aca="false">P98-DatosMinisterio!M98</f>
        <v>-631.707017615438</v>
      </c>
      <c r="S98" s="14" t="n">
        <f aca="false">B98+DatosMinisterio!B98</f>
        <v>8998</v>
      </c>
      <c r="T98" s="14" t="n">
        <f aca="false">C98+DatosMinisterio!C98</f>
        <v>50</v>
      </c>
      <c r="U98" s="14" t="n">
        <f aca="false">D98+DatosMinisterio!D98</f>
        <v>370.591136363636</v>
      </c>
      <c r="V98" s="14" t="n">
        <f aca="false">E98+DatosMinisterio!E98</f>
        <v>271.260227272727</v>
      </c>
      <c r="W98" s="14" t="n">
        <f aca="false">F98+DatosMinisterio!F98</f>
        <v>145</v>
      </c>
      <c r="X98" s="14" t="n">
        <f aca="false">G98+DatosMinisterio!G98</f>
        <v>390</v>
      </c>
      <c r="Y98" s="14" t="n">
        <f aca="false">H98+DatosMinisterio!H98</f>
        <v>50</v>
      </c>
      <c r="Z98" s="14" t="n">
        <f aca="false">X98+0.33*Y98</f>
        <v>406.5</v>
      </c>
      <c r="AC98" s="50" t="n">
        <f aca="false">IF(T98&gt;0,S98/T98,0)</f>
        <v>179.96</v>
      </c>
      <c r="AD98" s="51" t="n">
        <f aca="false">EXP((((AC98-AC$111)/AC$112+2)/4-1.9)^3)</f>
        <v>0.0377105551520355</v>
      </c>
      <c r="AE98" s="52" t="n">
        <f aca="false">S98/U98</f>
        <v>24.2801273886132</v>
      </c>
      <c r="AF98" s="51" t="n">
        <f aca="false">EXP((((AE98-AE$111)/AE$112+2)/4-1.9)^3)</f>
        <v>0.35227835070128</v>
      </c>
      <c r="AG98" s="51" t="n">
        <f aca="false">V98/U98</f>
        <v>0.731966311807732</v>
      </c>
      <c r="AH98" s="51" t="n">
        <f aca="false">EXP((((AG98-AG$111)/AG$112+2)/4-1.9)^3)</f>
        <v>0.159341457907997</v>
      </c>
      <c r="AI98" s="51" t="n">
        <f aca="false">W98/U98</f>
        <v>0.39126677832284</v>
      </c>
      <c r="AJ98" s="51" t="n">
        <f aca="false">EXP((((AI98-AI$111)/AI$112+2)/4-1.9)^3)</f>
        <v>0.429749251514143</v>
      </c>
      <c r="AK98" s="51" t="n">
        <f aca="false">Z98/U98</f>
        <v>1.09689617509127</v>
      </c>
      <c r="AL98" s="51" t="n">
        <f aca="false">EXP((((AK98-AK$111)/AK$112+2)/4-1.9)^3)</f>
        <v>0.573437208791309</v>
      </c>
      <c r="AM98" s="51" t="n">
        <f aca="false">0.01*AD98+0.15*AF98+0.24*AH98+0.25*AJ98+0.35*AL98</f>
        <v>0.399601144010125</v>
      </c>
      <c r="AO98" s="44" t="n">
        <f aca="false">0.01*AD98/$AM$111</f>
        <v>0.000132760213374641</v>
      </c>
      <c r="AP98" s="43" t="n">
        <f aca="false">AO98*$J$111</f>
        <v>1435.08851978049</v>
      </c>
      <c r="AQ98" s="44" t="n">
        <f aca="false">0.15*AF98/$AM$111</f>
        <v>0.018602967584731</v>
      </c>
      <c r="AR98" s="43" t="n">
        <f aca="false">AQ98*$J$111</f>
        <v>201091.159287001</v>
      </c>
      <c r="AS98" s="44" t="n">
        <f aca="false">0.24*AH98/$AM$111</f>
        <v>0.0134630991451635</v>
      </c>
      <c r="AT98" s="43" t="n">
        <f aca="false">AS98*$J$111</f>
        <v>145531.093486335</v>
      </c>
      <c r="AU98" s="44" t="n">
        <f aca="false">0.25*AJ98/$AM$111</f>
        <v>0.0378233641076019</v>
      </c>
      <c r="AV98" s="43" t="n">
        <f aca="false">AU98*$J$111</f>
        <v>408856.495711729</v>
      </c>
      <c r="AW98" s="44" t="n">
        <f aca="false">0.35*AL98/$AM$111</f>
        <v>0.0706576078267948</v>
      </c>
      <c r="AX98" s="43" t="n">
        <f aca="false">AW98*$J$111</f>
        <v>763782.45597754</v>
      </c>
    </row>
    <row r="99" customFormat="false" ht="13.8" hidden="false" customHeight="false" outlineLevel="0" collapsed="false">
      <c r="A99" s="13" t="s">
        <v>74</v>
      </c>
      <c r="B99" s="41"/>
      <c r="C99" s="41"/>
      <c r="D99" s="41"/>
      <c r="E99" s="41"/>
      <c r="F99" s="41"/>
      <c r="G99" s="41"/>
      <c r="H99" s="41"/>
      <c r="I99" s="15" t="n">
        <f aca="false">AO99+AQ99+AS99+AU99+AW99</f>
        <v>0.00583094595209576</v>
      </c>
      <c r="J99" s="43" t="n">
        <f aca="false">AP99+AR99+AT99+AV99+AX99</f>
        <v>63030.3566302609</v>
      </c>
      <c r="K99" s="15" t="n">
        <f aca="false">I99-DatosMinisterio!J99</f>
        <v>0</v>
      </c>
      <c r="L99" s="43" t="n">
        <f aca="false">J99-DatosMinisterio!K99</f>
        <v>0.35663026093971</v>
      </c>
      <c r="M99" s="44" t="n">
        <f aca="false">P133/P$145</f>
        <v>0.00958370101215198</v>
      </c>
      <c r="N99" s="43" t="n">
        <f aca="false">ROUND((N$111*M99),0)</f>
        <v>1968329</v>
      </c>
      <c r="O99" s="43" t="n">
        <f aca="false">N99-DatosMinisterio!L99</f>
        <v>-218</v>
      </c>
      <c r="P99" s="14" t="n">
        <f aca="false">N99+J99</f>
        <v>2031359.35663026</v>
      </c>
      <c r="Q99" s="43" t="n">
        <f aca="false">P99-DatosMinisterio!M99</f>
        <v>-217.643369738944</v>
      </c>
      <c r="S99" s="14" t="n">
        <f aca="false">B99+DatosMinisterio!B99</f>
        <v>2737</v>
      </c>
      <c r="T99" s="14" t="n">
        <f aca="false">C99+DatosMinisterio!C99</f>
        <v>27</v>
      </c>
      <c r="U99" s="14" t="n">
        <f aca="false">D99+DatosMinisterio!D99</f>
        <v>262.665681818182</v>
      </c>
      <c r="V99" s="14" t="n">
        <f aca="false">E99+DatosMinisterio!E99</f>
        <v>114.018409090909</v>
      </c>
      <c r="W99" s="14" t="n">
        <f aca="false">F99+DatosMinisterio!F99</f>
        <v>18</v>
      </c>
      <c r="X99" s="14" t="n">
        <f aca="false">G99+DatosMinisterio!G99</f>
        <v>73</v>
      </c>
      <c r="Y99" s="14" t="n">
        <f aca="false">H99+DatosMinisterio!H99</f>
        <v>15</v>
      </c>
      <c r="Z99" s="14" t="n">
        <f aca="false">X99+0.33*Y99</f>
        <v>77.95</v>
      </c>
      <c r="AC99" s="50" t="n">
        <f aca="false">IF(T99&gt;0,S99/T99,0)</f>
        <v>101.37037037037</v>
      </c>
      <c r="AD99" s="51" t="n">
        <f aca="false">EXP((((AC99-AC$111)/AC$112+2)/4-1.9)^3)</f>
        <v>0.00504936971019866</v>
      </c>
      <c r="AE99" s="52" t="n">
        <f aca="false">S99/U99</f>
        <v>10.4200898307475</v>
      </c>
      <c r="AF99" s="51" t="n">
        <f aca="false">EXP((((AE99-AE$111)/AE$112+2)/4-1.9)^3)</f>
        <v>0.0029426461349793</v>
      </c>
      <c r="AG99" s="51" t="n">
        <f aca="false">V99/U99</f>
        <v>0.434081865212346</v>
      </c>
      <c r="AH99" s="51" t="n">
        <f aca="false">EXP((((AG99-AG$111)/AG$112+2)/4-1.9)^3)</f>
        <v>0.00280405647113301</v>
      </c>
      <c r="AI99" s="51" t="n">
        <f aca="false">W99/U99</f>
        <v>0.0685281757228554</v>
      </c>
      <c r="AJ99" s="51" t="n">
        <f aca="false">EXP((((AI99-AI$111)/AI$112+2)/4-1.9)^3)</f>
        <v>0.0196522918698574</v>
      </c>
      <c r="AK99" s="51" t="n">
        <f aca="false">Z99/U99</f>
        <v>0.296765072088699</v>
      </c>
      <c r="AL99" s="51" t="n">
        <f aca="false">EXP((((AK99-AK$111)/AK$112+2)/4-1.9)^3)</f>
        <v>0.02995677744246</v>
      </c>
      <c r="AM99" s="51" t="n">
        <f aca="false">0.01*AD99+0.15*AF99+0.24*AH99+0.25*AJ99+0.35*AL99</f>
        <v>0.0165628092427462</v>
      </c>
      <c r="AO99" s="44" t="n">
        <f aca="false">0.01*AD99/$AM$111</f>
        <v>1.77763333748546E-005</v>
      </c>
      <c r="AP99" s="43" t="n">
        <f aca="false">AO99*$J$111</f>
        <v>192.155550986162</v>
      </c>
      <c r="AQ99" s="44" t="n">
        <f aca="false">0.15*AF99/$AM$111</f>
        <v>0.00015539402450755</v>
      </c>
      <c r="AR99" s="43" t="n">
        <f aca="false">AQ99*$J$111</f>
        <v>1679.75159834949</v>
      </c>
      <c r="AS99" s="44" t="n">
        <f aca="false">0.24*AH99/$AM$111</f>
        <v>0.000236920703344501</v>
      </c>
      <c r="AT99" s="43" t="n">
        <f aca="false">AS99*$J$111</f>
        <v>2561.02466865242</v>
      </c>
      <c r="AU99" s="44" t="n">
        <f aca="false">0.25*AJ99/$AM$111</f>
        <v>0.00172964999548817</v>
      </c>
      <c r="AV99" s="43" t="n">
        <f aca="false">AU99*$J$111</f>
        <v>18696.8730214288</v>
      </c>
      <c r="AW99" s="44" t="n">
        <f aca="false">0.35*AL99/$AM$111</f>
        <v>0.00369120489538068</v>
      </c>
      <c r="AX99" s="43" t="n">
        <f aca="false">AW99*$J$111</f>
        <v>39900.5517908441</v>
      </c>
    </row>
    <row r="100" customFormat="false" ht="13.8" hidden="false" customHeight="false" outlineLevel="0" collapsed="false">
      <c r="A100" s="13" t="s">
        <v>75</v>
      </c>
      <c r="B100" s="41"/>
      <c r="C100" s="41"/>
      <c r="D100" s="41"/>
      <c r="E100" s="41"/>
      <c r="F100" s="41"/>
      <c r="G100" s="41"/>
      <c r="H100" s="41"/>
      <c r="I100" s="15" t="n">
        <f aca="false">AO100+AQ100+AS100+AU100+AW100</f>
        <v>0.097016695601684</v>
      </c>
      <c r="J100" s="43" t="n">
        <f aca="false">AP100+AR100+AT100+AV100+AX100</f>
        <v>1048714.38924344</v>
      </c>
      <c r="K100" s="15" t="n">
        <f aca="false">I100-DatosMinisterio!J100</f>
        <v>0</v>
      </c>
      <c r="L100" s="43" t="n">
        <f aca="false">J100-DatosMinisterio!K100</f>
        <v>0.389243439771235</v>
      </c>
      <c r="M100" s="44" t="n">
        <f aca="false">P134/P$145</f>
        <v>0.0669183414741184</v>
      </c>
      <c r="N100" s="43" t="n">
        <f aca="false">ROUND((N$111*M100),0)</f>
        <v>13743885</v>
      </c>
      <c r="O100" s="43" t="n">
        <f aca="false">N100-DatosMinisterio!L100</f>
        <v>-787</v>
      </c>
      <c r="P100" s="14" t="n">
        <f aca="false">N100+J100</f>
        <v>14792599.3892434</v>
      </c>
      <c r="Q100" s="43" t="n">
        <f aca="false">P100-DatosMinisterio!M100</f>
        <v>-786.61075656116</v>
      </c>
      <c r="S100" s="14" t="n">
        <f aca="false">B100+DatosMinisterio!B100</f>
        <v>8848</v>
      </c>
      <c r="T100" s="14" t="n">
        <f aca="false">C100+DatosMinisterio!C100</f>
        <v>32</v>
      </c>
      <c r="U100" s="14" t="n">
        <f aca="false">D100+DatosMinisterio!D100</f>
        <v>426.389772727273</v>
      </c>
      <c r="V100" s="14" t="n">
        <f aca="false">E100+DatosMinisterio!E100</f>
        <v>394.798863636364</v>
      </c>
      <c r="W100" s="14" t="n">
        <f aca="false">F100+DatosMinisterio!F100</f>
        <v>126</v>
      </c>
      <c r="X100" s="14" t="n">
        <f aca="false">G100+DatosMinisterio!G100</f>
        <v>262</v>
      </c>
      <c r="Y100" s="14" t="n">
        <f aca="false">H100+DatosMinisterio!H100</f>
        <v>48</v>
      </c>
      <c r="Z100" s="14" t="n">
        <f aca="false">X100+0.33*Y100</f>
        <v>277.84</v>
      </c>
      <c r="AC100" s="50" t="n">
        <f aca="false">IF(T100&gt;0,S100/T100,0)</f>
        <v>276.5</v>
      </c>
      <c r="AD100" s="51" t="n">
        <f aca="false">EXP((((AC100-AC$111)/AC$112+2)/4-1.9)^3)</f>
        <v>0.201553843916944</v>
      </c>
      <c r="AE100" s="52" t="n">
        <f aca="false">S100/U100</f>
        <v>20.7509667584343</v>
      </c>
      <c r="AF100" s="51" t="n">
        <f aca="false">EXP((((AE100-AE$111)/AE$112+2)/4-1.9)^3)</f>
        <v>0.166930034272071</v>
      </c>
      <c r="AG100" s="51" t="n">
        <f aca="false">V100/U100</f>
        <v>0.925910725088814</v>
      </c>
      <c r="AH100" s="51" t="n">
        <f aca="false">EXP((((AG100-AG$111)/AG$112+2)/4-1.9)^3)</f>
        <v>0.544543481770239</v>
      </c>
      <c r="AI100" s="51" t="n">
        <f aca="false">W100/U100</f>
        <v>0.295504273458716</v>
      </c>
      <c r="AJ100" s="51" t="n">
        <f aca="false">EXP((((AI100-AI$111)/AI$112+2)/4-1.9)^3)</f>
        <v>0.233535595447558</v>
      </c>
      <c r="AK100" s="51" t="n">
        <f aca="false">Z100/U100</f>
        <v>0.651610375696585</v>
      </c>
      <c r="AL100" s="51" t="n">
        <f aca="false">EXP((((AK100-AK$111)/AK$112+2)/4-1.9)^3)</f>
        <v>0.169847619086584</v>
      </c>
      <c r="AM100" s="51" t="n">
        <f aca="false">0.01*AD100+0.15*AF100+0.24*AH100+0.25*AJ100+0.35*AL100</f>
        <v>0.275576044747031</v>
      </c>
      <c r="AO100" s="44" t="n">
        <f aca="false">0.01*AD100/$AM$111</f>
        <v>0.000709571397636882</v>
      </c>
      <c r="AP100" s="43" t="n">
        <f aca="false">AO100*$J$111</f>
        <v>7670.20284789478</v>
      </c>
      <c r="AQ100" s="44" t="n">
        <f aca="false">0.15*AF100/$AM$111</f>
        <v>0.00881517132772839</v>
      </c>
      <c r="AR100" s="43" t="n">
        <f aca="false">AQ100*$J$111</f>
        <v>95288.72280901</v>
      </c>
      <c r="AS100" s="44" t="n">
        <f aca="false">0.24*AH100/$AM$111</f>
        <v>0.0460096385471649</v>
      </c>
      <c r="AT100" s="43" t="n">
        <f aca="false">AS100*$J$111</f>
        <v>497347.077109313</v>
      </c>
      <c r="AU100" s="44" t="n">
        <f aca="false">0.25*AJ100/$AM$111</f>
        <v>0.0205540831719352</v>
      </c>
      <c r="AV100" s="43" t="n">
        <f aca="false">AU100*$J$111</f>
        <v>222181.99296968</v>
      </c>
      <c r="AW100" s="44" t="n">
        <f aca="false">0.35*AL100/$AM$111</f>
        <v>0.0209282311572185</v>
      </c>
      <c r="AX100" s="43" t="n">
        <f aca="false">AW100*$J$111</f>
        <v>226226.393507542</v>
      </c>
    </row>
    <row r="101" customFormat="false" ht="13.8" hidden="false" customHeight="false" outlineLevel="0" collapsed="false">
      <c r="A101" s="13" t="s">
        <v>76</v>
      </c>
      <c r="B101" s="41"/>
      <c r="C101" s="41"/>
      <c r="D101" s="41"/>
      <c r="E101" s="41"/>
      <c r="F101" s="41"/>
      <c r="G101" s="41"/>
      <c r="H101" s="41"/>
      <c r="I101" s="15" t="n">
        <f aca="false">AO101+AQ101+AS101+AU101+AW101</f>
        <v>0.0038058207148541</v>
      </c>
      <c r="J101" s="43" t="n">
        <f aca="false">AP101+AR101+AT101+AV101+AX101</f>
        <v>41139.5061622669</v>
      </c>
      <c r="K101" s="15" t="n">
        <f aca="false">I101-DatosMinisterio!J101</f>
        <v>0</v>
      </c>
      <c r="L101" s="43" t="n">
        <f aca="false">J101-DatosMinisterio!K101</f>
        <v>-1.49383773314912</v>
      </c>
      <c r="M101" s="44" t="n">
        <f aca="false">P135/P$145</f>
        <v>0.00810971396422215</v>
      </c>
      <c r="N101" s="43" t="n">
        <f aca="false">ROUND((N$111*M101),0)</f>
        <v>1665597</v>
      </c>
      <c r="O101" s="43" t="n">
        <f aca="false">N101-DatosMinisterio!L101</f>
        <v>-30</v>
      </c>
      <c r="P101" s="14" t="n">
        <f aca="false">N101+J101</f>
        <v>1706736.50616227</v>
      </c>
      <c r="Q101" s="43" t="n">
        <f aca="false">P101-DatosMinisterio!M101</f>
        <v>-31.4938377330545</v>
      </c>
      <c r="S101" s="14" t="n">
        <f aca="false">B101+DatosMinisterio!B101</f>
        <v>3958</v>
      </c>
      <c r="T101" s="14" t="n">
        <f aca="false">C101+DatosMinisterio!C101</f>
        <v>30</v>
      </c>
      <c r="U101" s="14" t="n">
        <f aca="false">D101+DatosMinisterio!D101</f>
        <v>247.090909090909</v>
      </c>
      <c r="V101" s="14" t="n">
        <f aca="false">E101+DatosMinisterio!E101</f>
        <v>78.6590909090909</v>
      </c>
      <c r="W101" s="14" t="n">
        <f aca="false">F101+DatosMinisterio!F101</f>
        <v>3</v>
      </c>
      <c r="X101" s="14" t="n">
        <f aca="false">G101+DatosMinisterio!G101</f>
        <v>25</v>
      </c>
      <c r="Y101" s="14" t="n">
        <f aca="false">H101+DatosMinisterio!H101</f>
        <v>1</v>
      </c>
      <c r="Z101" s="14" t="n">
        <f aca="false">X101+0.33*Y101</f>
        <v>25.33</v>
      </c>
      <c r="AC101" s="50" t="n">
        <f aca="false">IF(T101&gt;0,S101/T101,0)</f>
        <v>131.933333333333</v>
      </c>
      <c r="AD101" s="51" t="n">
        <f aca="false">EXP((((AC101-AC$111)/AC$112+2)/4-1.9)^3)</f>
        <v>0.0119117039953333</v>
      </c>
      <c r="AE101" s="52" t="n">
        <f aca="false">S101/U101</f>
        <v>16.018395879323</v>
      </c>
      <c r="AF101" s="51" t="n">
        <f aca="false">EXP((((AE101-AE$111)/AE$112+2)/4-1.9)^3)</f>
        <v>0.0384809747174362</v>
      </c>
      <c r="AG101" s="51" t="n">
        <f aca="false">V101/U101</f>
        <v>0.318340691685063</v>
      </c>
      <c r="AH101" s="51" t="n">
        <f aca="false">EXP((((AG101-AG$111)/AG$112+2)/4-1.9)^3)</f>
        <v>0.000233022227556825</v>
      </c>
      <c r="AI101" s="51" t="n">
        <f aca="false">W101/U101</f>
        <v>0.0121412803532009</v>
      </c>
      <c r="AJ101" s="51" t="n">
        <f aca="false">EXP((((AI101-AI$111)/AI$112+2)/4-1.9)^3)</f>
        <v>0.00810971997586934</v>
      </c>
      <c r="AK101" s="51" t="n">
        <f aca="false">Z101/U101</f>
        <v>0.102512877115526</v>
      </c>
      <c r="AL101" s="51" t="n">
        <f aca="false">EXP((((AK101-AK$111)/AK$112+2)/4-1.9)^3)</f>
        <v>0.00810234259070242</v>
      </c>
      <c r="AM101" s="51" t="n">
        <f aca="false">0.01*AD101+0.15*AF101+0.24*AH101+0.25*AJ101+0.35*AL101</f>
        <v>0.0108104384828956</v>
      </c>
      <c r="AO101" s="44" t="n">
        <f aca="false">0.01*AD101/$AM$111</f>
        <v>4.19352183413998E-005</v>
      </c>
      <c r="AP101" s="43" t="n">
        <f aca="false">AO101*$J$111</f>
        <v>453.304110369309</v>
      </c>
      <c r="AQ101" s="44" t="n">
        <f aca="false">0.15*AF101/$AM$111</f>
        <v>0.00203208719432306</v>
      </c>
      <c r="AR101" s="43" t="n">
        <f aca="false">AQ101*$J$111</f>
        <v>21966.106634196</v>
      </c>
      <c r="AS101" s="44" t="n">
        <f aca="false">0.24*AH101/$AM$111</f>
        <v>1.96885442985954E-005</v>
      </c>
      <c r="AT101" s="43" t="n">
        <f aca="false">AS101*$J$111</f>
        <v>212.825839729337</v>
      </c>
      <c r="AU101" s="44" t="n">
        <f aca="false">0.25*AJ101/$AM$111</f>
        <v>0.000713757825935165</v>
      </c>
      <c r="AV101" s="43" t="n">
        <f aca="false">AU101*$J$111</f>
        <v>7715.45658044789</v>
      </c>
      <c r="AW101" s="44" t="n">
        <f aca="false">0.35*AL101/$AM$111</f>
        <v>0.000998351931955876</v>
      </c>
      <c r="AX101" s="43" t="n">
        <f aca="false">AW101*$J$111</f>
        <v>10791.8129975243</v>
      </c>
    </row>
    <row r="102" customFormat="false" ht="13.8" hidden="false" customHeight="false" outlineLevel="0" collapsed="false">
      <c r="A102" s="13" t="s">
        <v>77</v>
      </c>
      <c r="B102" s="41"/>
      <c r="C102" s="41"/>
      <c r="D102" s="41"/>
      <c r="E102" s="41"/>
      <c r="F102" s="41"/>
      <c r="G102" s="41"/>
      <c r="H102" s="41"/>
      <c r="I102" s="15" t="n">
        <f aca="false">AO102+AQ102+AS102+AU102+AW102</f>
        <v>0.0631853271827478</v>
      </c>
      <c r="J102" s="43" t="n">
        <f aca="false">AP102+AR102+AT102+AV102+AX102</f>
        <v>683009.881903791</v>
      </c>
      <c r="K102" s="15" t="n">
        <f aca="false">I102-DatosMinisterio!J102</f>
        <v>0</v>
      </c>
      <c r="L102" s="43" t="n">
        <f aca="false">J102-DatosMinisterio!K102</f>
        <v>-0.118096208549105</v>
      </c>
      <c r="M102" s="44" t="n">
        <f aca="false">P136/P$145</f>
        <v>0.0431632764868361</v>
      </c>
      <c r="N102" s="43" t="n">
        <f aca="false">ROUND((N$111*M102),0)</f>
        <v>8865000</v>
      </c>
      <c r="O102" s="43" t="n">
        <f aca="false">N102-DatosMinisterio!L102</f>
        <v>-18</v>
      </c>
      <c r="P102" s="14" t="n">
        <f aca="false">N102+J102</f>
        <v>9548009.88190379</v>
      </c>
      <c r="Q102" s="43" t="n">
        <f aca="false">P102-DatosMinisterio!M102</f>
        <v>-18.1180962081999</v>
      </c>
      <c r="S102" s="14" t="n">
        <f aca="false">B102+DatosMinisterio!B102</f>
        <v>8611</v>
      </c>
      <c r="T102" s="14" t="n">
        <f aca="false">C102+DatosMinisterio!C102</f>
        <v>76</v>
      </c>
      <c r="U102" s="14" t="n">
        <f aca="false">D102+DatosMinisterio!D102</f>
        <v>358.795454545455</v>
      </c>
      <c r="V102" s="14" t="n">
        <f aca="false">E102+DatosMinisterio!E102</f>
        <v>294.568181818182</v>
      </c>
      <c r="W102" s="14" t="n">
        <f aca="false">F102+DatosMinisterio!F102</f>
        <v>32</v>
      </c>
      <c r="X102" s="14" t="n">
        <f aca="false">G102+DatosMinisterio!G102</f>
        <v>198</v>
      </c>
      <c r="Y102" s="14" t="n">
        <f aca="false">H102+DatosMinisterio!H102</f>
        <v>47</v>
      </c>
      <c r="Z102" s="14" t="n">
        <f aca="false">X102+0.33*Y102</f>
        <v>213.51</v>
      </c>
      <c r="AC102" s="50" t="n">
        <f aca="false">IF(T102&gt;0,S102/T102,0)</f>
        <v>113.302631578947</v>
      </c>
      <c r="AD102" s="51" t="n">
        <f aca="false">EXP((((AC102-AC$111)/AC$112+2)/4-1.9)^3)</f>
        <v>0.00714502665388525</v>
      </c>
      <c r="AE102" s="52" t="n">
        <f aca="false">S102/U102</f>
        <v>23.9997466269715</v>
      </c>
      <c r="AF102" s="51" t="n">
        <f aca="false">EXP((((AE102-AE$111)/AE$112+2)/4-1.9)^3)</f>
        <v>0.335163382115195</v>
      </c>
      <c r="AG102" s="51" t="n">
        <f aca="false">V102/U102</f>
        <v>0.820991955406346</v>
      </c>
      <c r="AH102" s="51" t="n">
        <f aca="false">EXP((((AG102-AG$111)/AG$112+2)/4-1.9)^3)</f>
        <v>0.312845380242835</v>
      </c>
      <c r="AI102" s="51" t="n">
        <f aca="false">W102/U102</f>
        <v>0.089187306011275</v>
      </c>
      <c r="AJ102" s="51" t="n">
        <f aca="false">EXP((((AI102-AI$111)/AI$112+2)/4-1.9)^3)</f>
        <v>0.0263928592046308</v>
      </c>
      <c r="AK102" s="51" t="n">
        <f aca="false">Z102/U102</f>
        <v>0.595074428327104</v>
      </c>
      <c r="AL102" s="51" t="n">
        <f aca="false">EXP((((AK102-AK$111)/AK$112+2)/4-1.9)^3)</f>
        <v>0.135574105580674</v>
      </c>
      <c r="AM102" s="51" t="n">
        <f aca="false">0.01*AD102+0.15*AF102+0.24*AH102+0.25*AJ102+0.35*AL102</f>
        <v>0.179478000596492</v>
      </c>
      <c r="AO102" s="44" t="n">
        <f aca="false">0.01*AD102/$AM$111</f>
        <v>2.51541049797062E-005</v>
      </c>
      <c r="AP102" s="43" t="n">
        <f aca="false">AO102*$J$111</f>
        <v>271.906517503572</v>
      </c>
      <c r="AQ102" s="44" t="n">
        <f aca="false">0.15*AF102/$AM$111</f>
        <v>0.017699167492597</v>
      </c>
      <c r="AR102" s="43" t="n">
        <f aca="false">AQ102*$J$111</f>
        <v>191321.416504666</v>
      </c>
      <c r="AS102" s="44" t="n">
        <f aca="false">0.24*AH102/$AM$111</f>
        <v>0.0264329724769279</v>
      </c>
      <c r="AT102" s="43" t="n">
        <f aca="false">AS102*$J$111</f>
        <v>285730.599409829</v>
      </c>
      <c r="AU102" s="44" t="n">
        <f aca="false">0.25*AJ102/$AM$111</f>
        <v>0.00232290508946837</v>
      </c>
      <c r="AV102" s="43" t="n">
        <f aca="false">AU102*$J$111</f>
        <v>25109.7398964598</v>
      </c>
      <c r="AW102" s="44" t="n">
        <f aca="false">0.35*AL102/$AM$111</f>
        <v>0.0167051280187748</v>
      </c>
      <c r="AX102" s="43" t="n">
        <f aca="false">AW102*$J$111</f>
        <v>180576.219575333</v>
      </c>
    </row>
    <row r="103" customFormat="false" ht="13.8" hidden="false" customHeight="false" outlineLevel="0" collapsed="false">
      <c r="A103" s="13" t="s">
        <v>78</v>
      </c>
      <c r="B103" s="41"/>
      <c r="C103" s="41"/>
      <c r="D103" s="41"/>
      <c r="E103" s="41"/>
      <c r="F103" s="41"/>
      <c r="G103" s="41"/>
      <c r="H103" s="41"/>
      <c r="I103" s="15" t="n">
        <f aca="false">AO103+AQ103+AS103+AU103+AW103</f>
        <v>0.00425659168436581</v>
      </c>
      <c r="J103" s="43" t="n">
        <f aca="false">AP103+AR103+AT103+AV103+AX103</f>
        <v>46012.1726558879</v>
      </c>
      <c r="K103" s="15" t="n">
        <f aca="false">I103-DatosMinisterio!J103</f>
        <v>0</v>
      </c>
      <c r="L103" s="43" t="n">
        <f aca="false">J103-DatosMinisterio!K103</f>
        <v>0.172655887850851</v>
      </c>
      <c r="M103" s="44" t="n">
        <f aca="false">P137/P$145</f>
        <v>0.0120174440872578</v>
      </c>
      <c r="N103" s="43" t="n">
        <f aca="false">ROUND((N$111*M103),0)</f>
        <v>2468178</v>
      </c>
      <c r="O103" s="43" t="n">
        <f aca="false">N103-DatosMinisterio!L103</f>
        <v>-594</v>
      </c>
      <c r="P103" s="14" t="n">
        <f aca="false">N103+J103</f>
        <v>2514190.17265589</v>
      </c>
      <c r="Q103" s="43" t="n">
        <f aca="false">P103-DatosMinisterio!M103</f>
        <v>-593.827344112098</v>
      </c>
      <c r="S103" s="14" t="n">
        <f aca="false">B103+DatosMinisterio!B103</f>
        <v>4097</v>
      </c>
      <c r="T103" s="14" t="n">
        <f aca="false">C103+DatosMinisterio!C103</f>
        <v>37</v>
      </c>
      <c r="U103" s="14" t="n">
        <f aca="false">D103+DatosMinisterio!D103</f>
        <v>364.879318181818</v>
      </c>
      <c r="V103" s="14" t="n">
        <f aca="false">E103+DatosMinisterio!E103</f>
        <v>188.754772727273</v>
      </c>
      <c r="W103" s="14" t="n">
        <f aca="false">F103+DatosMinisterio!F103</f>
        <v>20</v>
      </c>
      <c r="X103" s="14" t="n">
        <f aca="false">G103+DatosMinisterio!G103</f>
        <v>52</v>
      </c>
      <c r="Y103" s="14" t="n">
        <f aca="false">H103+DatosMinisterio!H103</f>
        <v>26</v>
      </c>
      <c r="Z103" s="14" t="n">
        <f aca="false">X103+0.33*Y103</f>
        <v>60.58</v>
      </c>
      <c r="AC103" s="50" t="n">
        <f aca="false">IF(T103&gt;0,S103/T103,0)</f>
        <v>110.72972972973</v>
      </c>
      <c r="AD103" s="51" t="n">
        <f aca="false">EXP((((AC103-AC$111)/AC$112+2)/4-1.9)^3)</f>
        <v>0.00663850836801027</v>
      </c>
      <c r="AE103" s="52" t="n">
        <f aca="false">S103/U103</f>
        <v>11.2283700276991</v>
      </c>
      <c r="AF103" s="51" t="n">
        <f aca="false">EXP((((AE103-AE$111)/AE$112+2)/4-1.9)^3)</f>
        <v>0.00454075957778941</v>
      </c>
      <c r="AG103" s="51" t="n">
        <f aca="false">V103/U103</f>
        <v>0.517307403630965</v>
      </c>
      <c r="AH103" s="51" t="n">
        <f aca="false">EXP((((AG103-AG$111)/AG$112+2)/4-1.9)^3)</f>
        <v>0.0118951231261025</v>
      </c>
      <c r="AI103" s="51" t="n">
        <f aca="false">W103/U103</f>
        <v>0.0548126435328244</v>
      </c>
      <c r="AJ103" s="51" t="n">
        <f aca="false">EXP((((AI103-AI$111)/AI$112+2)/4-1.9)^3)</f>
        <v>0.0160202812953409</v>
      </c>
      <c r="AK103" s="51" t="n">
        <f aca="false">Z103/U103</f>
        <v>0.166027497260925</v>
      </c>
      <c r="AL103" s="51" t="n">
        <f aca="false">EXP((((AK103-AK$111)/AK$112+2)/4-1.9)^3)</f>
        <v>0.0128098716829755</v>
      </c>
      <c r="AM103" s="51" t="n">
        <f aca="false">0.01*AD103+0.15*AF103+0.24*AH103+0.25*AJ103+0.35*AL103</f>
        <v>0.0120908539834898</v>
      </c>
      <c r="AO103" s="44" t="n">
        <f aca="false">0.01*AD103/$AM$111</f>
        <v>2.33709046147206E-005</v>
      </c>
      <c r="AP103" s="43" t="n">
        <f aca="false">AO103*$J$111</f>
        <v>252.630784908613</v>
      </c>
      <c r="AQ103" s="44" t="n">
        <f aca="false">0.15*AF103/$AM$111</f>
        <v>0.000239786529792466</v>
      </c>
      <c r="AR103" s="43" t="n">
        <f aca="false">AQ103*$J$111</f>
        <v>2592.00318646747</v>
      </c>
      <c r="AS103" s="44" t="n">
        <f aca="false">0.24*AH103/$AM$111</f>
        <v>0.00100504428723824</v>
      </c>
      <c r="AT103" s="43" t="n">
        <f aca="false">AS103*$J$111</f>
        <v>10864.1548685705</v>
      </c>
      <c r="AU103" s="44" t="n">
        <f aca="false">0.25*AJ103/$AM$111</f>
        <v>0.00140998717369481</v>
      </c>
      <c r="AV103" s="43" t="n">
        <f aca="false">AU103*$J$111</f>
        <v>15241.4368324123</v>
      </c>
      <c r="AW103" s="44" t="n">
        <f aca="false">0.35*AL103/$AM$111</f>
        <v>0.00157840278902558</v>
      </c>
      <c r="AX103" s="43" t="n">
        <f aca="false">AW103*$J$111</f>
        <v>17061.946983529</v>
      </c>
    </row>
    <row r="104" customFormat="false" ht="13.8" hidden="false" customHeight="false" outlineLevel="0" collapsed="false">
      <c r="A104" s="13" t="s">
        <v>79</v>
      </c>
      <c r="B104" s="41"/>
      <c r="C104" s="41"/>
      <c r="D104" s="41"/>
      <c r="E104" s="41"/>
      <c r="F104" s="41"/>
      <c r="G104" s="41"/>
      <c r="H104" s="41"/>
      <c r="I104" s="15" t="n">
        <f aca="false">AO104+AQ104+AS104+AU104+AW104</f>
        <v>0.00691857749415889</v>
      </c>
      <c r="J104" s="43" t="n">
        <f aca="false">AP104+AR104+AT104+AV104+AX104</f>
        <v>74787.2490010298</v>
      </c>
      <c r="K104" s="15" t="n">
        <f aca="false">I104-DatosMinisterio!J104</f>
        <v>-2.68882138776405E-017</v>
      </c>
      <c r="L104" s="43" t="n">
        <f aca="false">J104-DatosMinisterio!K104</f>
        <v>0.249001029820647</v>
      </c>
      <c r="M104" s="44" t="n">
        <f aca="false">P138/P$145</f>
        <v>0.021086353131042</v>
      </c>
      <c r="N104" s="43" t="n">
        <f aca="false">ROUND((N$111*M104),0)</f>
        <v>4330777</v>
      </c>
      <c r="O104" s="43" t="n">
        <f aca="false">N104-DatosMinisterio!L104</f>
        <v>118</v>
      </c>
      <c r="P104" s="14" t="n">
        <f aca="false">N104+J104</f>
        <v>4405564.24900103</v>
      </c>
      <c r="Q104" s="43" t="n">
        <f aca="false">P104-DatosMinisterio!M104</f>
        <v>118.249001029879</v>
      </c>
      <c r="S104" s="14" t="n">
        <f aca="false">B104+DatosMinisterio!B104</f>
        <v>4525</v>
      </c>
      <c r="T104" s="14" t="n">
        <f aca="false">C104+DatosMinisterio!C104</f>
        <v>25</v>
      </c>
      <c r="U104" s="14" t="n">
        <f aca="false">D104+DatosMinisterio!D104</f>
        <v>318.5775</v>
      </c>
      <c r="V104" s="14" t="n">
        <f aca="false">E104+DatosMinisterio!E104</f>
        <v>194.603409090909</v>
      </c>
      <c r="W104" s="14" t="n">
        <f aca="false">F104+DatosMinisterio!F104</f>
        <v>7</v>
      </c>
      <c r="X104" s="14" t="n">
        <f aca="false">G104+DatosMinisterio!G104</f>
        <v>39</v>
      </c>
      <c r="Y104" s="14" t="n">
        <f aca="false">H104+DatosMinisterio!H104</f>
        <v>6</v>
      </c>
      <c r="Z104" s="14" t="n">
        <f aca="false">X104+0.33*Y104</f>
        <v>40.98</v>
      </c>
      <c r="AC104" s="50" t="n">
        <f aca="false">IF(T104&gt;0,S104/T104,0)</f>
        <v>181</v>
      </c>
      <c r="AD104" s="51" t="n">
        <f aca="false">EXP((((AC104-AC$111)/AC$112+2)/4-1.9)^3)</f>
        <v>0.0385664887700275</v>
      </c>
      <c r="AE104" s="52" t="n">
        <f aca="false">S104/U104</f>
        <v>14.203765174879</v>
      </c>
      <c r="AF104" s="51" t="n">
        <f aca="false">EXP((((AE104-AE$111)/AE$112+2)/4-1.9)^3)</f>
        <v>0.018618527708437</v>
      </c>
      <c r="AG104" s="51" t="n">
        <f aca="false">V104/U104</f>
        <v>0.610851077338823</v>
      </c>
      <c r="AH104" s="51" t="n">
        <f aca="false">EXP((((AG104-AG$111)/AG$112+2)/4-1.9)^3)</f>
        <v>0.044379271815315</v>
      </c>
      <c r="AI104" s="51" t="n">
        <f aca="false">W104/U104</f>
        <v>0.0219726754086525</v>
      </c>
      <c r="AJ104" s="51" t="n">
        <f aca="false">EXP((((AI104-AI$111)/AI$112+2)/4-1.9)^3)</f>
        <v>0.00954556037409185</v>
      </c>
      <c r="AK104" s="51" t="n">
        <f aca="false">Z104/U104</f>
        <v>0.128634319749512</v>
      </c>
      <c r="AL104" s="51" t="n">
        <f aca="false">EXP((((AK104-AK$111)/AK$112+2)/4-1.9)^3)</f>
        <v>0.00981819605739064</v>
      </c>
      <c r="AM104" s="51" t="n">
        <f aca="false">0.01*AD104+0.15*AF104+0.24*AH104+0.25*AJ104+0.35*AL104</f>
        <v>0.0196522279932511</v>
      </c>
      <c r="AO104" s="44" t="n">
        <f aca="false">0.01*AD104/$AM$111</f>
        <v>0.000135773532306197</v>
      </c>
      <c r="AP104" s="43" t="n">
        <f aca="false">AO104*$J$111</f>
        <v>1467.66137647598</v>
      </c>
      <c r="AQ104" s="44" t="n">
        <f aca="false">0.15*AF104/$AM$111</f>
        <v>0.000983199412470202</v>
      </c>
      <c r="AR104" s="43" t="n">
        <f aca="false">AQ104*$J$111</f>
        <v>10628.0198986214</v>
      </c>
      <c r="AS104" s="44" t="n">
        <f aca="false">0.24*AH104/$AM$111</f>
        <v>0.0037496991949498</v>
      </c>
      <c r="AT104" s="43" t="n">
        <f aca="false">AS104*$J$111</f>
        <v>40532.8534093068</v>
      </c>
      <c r="AU104" s="44" t="n">
        <f aca="false">0.25*AJ104/$AM$111</f>
        <v>0.000840129923131445</v>
      </c>
      <c r="AV104" s="43" t="n">
        <f aca="false">AU104*$J$111</f>
        <v>9081.49194071952</v>
      </c>
      <c r="AW104" s="44" t="n">
        <f aca="false">0.35*AL104/$AM$111</f>
        <v>0.00120977543130125</v>
      </c>
      <c r="AX104" s="43" t="n">
        <f aca="false">AW104*$J$111</f>
        <v>13077.2223759061</v>
      </c>
    </row>
    <row r="105" customFormat="false" ht="13.8" hidden="false" customHeight="false" outlineLevel="0" collapsed="false">
      <c r="A105" s="13" t="s">
        <v>80</v>
      </c>
      <c r="B105" s="41"/>
      <c r="C105" s="41"/>
      <c r="D105" s="41"/>
      <c r="E105" s="41"/>
      <c r="F105" s="41"/>
      <c r="G105" s="41"/>
      <c r="H105" s="41"/>
      <c r="I105" s="15" t="n">
        <f aca="false">AO105+AQ105+AS105+AU105+AW105</f>
        <v>0.0213037882124265</v>
      </c>
      <c r="J105" s="43" t="n">
        <f aca="false">AP105+AR105+AT105+AV105+AX105</f>
        <v>230286.025567115</v>
      </c>
      <c r="K105" s="15" t="n">
        <f aca="false">I105-DatosMinisterio!J105</f>
        <v>0</v>
      </c>
      <c r="L105" s="43" t="n">
        <f aca="false">J105-DatosMinisterio!K105</f>
        <v>0.0255671154300217</v>
      </c>
      <c r="M105" s="44" t="n">
        <f aca="false">P139/P$145</f>
        <v>0.0126634590077769</v>
      </c>
      <c r="N105" s="43" t="n">
        <f aca="false">ROUND((N$111*M105),0)</f>
        <v>2600858</v>
      </c>
      <c r="O105" s="43" t="n">
        <f aca="false">N105-DatosMinisterio!L105</f>
        <v>591</v>
      </c>
      <c r="P105" s="14" t="n">
        <f aca="false">N105+J105</f>
        <v>2831144.02556712</v>
      </c>
      <c r="Q105" s="43" t="n">
        <f aca="false">P105-DatosMinisterio!M105</f>
        <v>591.025567115284</v>
      </c>
      <c r="S105" s="14" t="n">
        <f aca="false">B105+DatosMinisterio!B105</f>
        <v>6688</v>
      </c>
      <c r="T105" s="14" t="n">
        <f aca="false">C105+DatosMinisterio!C105</f>
        <v>45</v>
      </c>
      <c r="U105" s="14" t="n">
        <f aca="false">D105+DatosMinisterio!D105</f>
        <v>384.155</v>
      </c>
      <c r="V105" s="14" t="n">
        <f aca="false">E105+DatosMinisterio!E105</f>
        <v>287.383409090909</v>
      </c>
      <c r="W105" s="14" t="n">
        <f aca="false">F105+DatosMinisterio!F105</f>
        <v>15</v>
      </c>
      <c r="X105" s="14" t="n">
        <f aca="false">G105+DatosMinisterio!G105</f>
        <v>50</v>
      </c>
      <c r="Y105" s="14" t="n">
        <f aca="false">H105+DatosMinisterio!H105</f>
        <v>17</v>
      </c>
      <c r="Z105" s="14" t="n">
        <f aca="false">X105+0.33*Y105</f>
        <v>55.61</v>
      </c>
      <c r="AC105" s="50" t="n">
        <f aca="false">IF(T105&gt;0,S105/T105,0)</f>
        <v>148.622222222222</v>
      </c>
      <c r="AD105" s="51" t="n">
        <f aca="false">EXP((((AC105-AC$111)/AC$112+2)/4-1.9)^3)</f>
        <v>0.0182526199210777</v>
      </c>
      <c r="AE105" s="52" t="n">
        <f aca="false">S105/U105</f>
        <v>17.4096393382879</v>
      </c>
      <c r="AF105" s="51" t="n">
        <f aca="false">EXP((((AE105-AE$111)/AE$112+2)/4-1.9)^3)</f>
        <v>0.0629754246823478</v>
      </c>
      <c r="AG105" s="51" t="n">
        <f aca="false">V105/U105</f>
        <v>0.74809233015556</v>
      </c>
      <c r="AH105" s="51" t="n">
        <f aca="false">EXP((((AG105-AG$111)/AG$112+2)/4-1.9)^3)</f>
        <v>0.182858822420984</v>
      </c>
      <c r="AI105" s="51" t="n">
        <f aca="false">W105/U105</f>
        <v>0.039046738946519</v>
      </c>
      <c r="AJ105" s="51" t="n">
        <f aca="false">EXP((((AI105-AI$111)/AI$112+2)/4-1.9)^3)</f>
        <v>0.0125580214213377</v>
      </c>
      <c r="AK105" s="51" t="n">
        <f aca="false">Z105/U105</f>
        <v>0.144759276854395</v>
      </c>
      <c r="AL105" s="51" t="n">
        <f aca="false">EXP((((AK105-AK$111)/AK$112+2)/4-1.9)^3)</f>
        <v>0.0110256409304653</v>
      </c>
      <c r="AM105" s="51" t="n">
        <f aca="false">0.01*AD105+0.15*AF105+0.24*AH105+0.25*AJ105+0.35*AL105</f>
        <v>0.0605134369635964</v>
      </c>
      <c r="AO105" s="44" t="n">
        <f aca="false">0.01*AD105/$AM$111</f>
        <v>6.42584471535603E-005</v>
      </c>
      <c r="AP105" s="43" t="n">
        <f aca="false">AO105*$J$111</f>
        <v>694.609909587645</v>
      </c>
      <c r="AQ105" s="44" t="n">
        <f aca="false">0.15*AF105/$AM$111</f>
        <v>0.00332557984806112</v>
      </c>
      <c r="AR105" s="43" t="n">
        <f aca="false">AQ105*$J$111</f>
        <v>35948.2810418372</v>
      </c>
      <c r="AS105" s="44" t="n">
        <f aca="false">0.24*AH105/$AM$111</f>
        <v>0.015450131360308</v>
      </c>
      <c r="AT105" s="43" t="n">
        <f aca="false">AS105*$J$111</f>
        <v>167010.172556064</v>
      </c>
      <c r="AU105" s="44" t="n">
        <f aca="false">0.25*AJ105/$AM$111</f>
        <v>0.00110526455838327</v>
      </c>
      <c r="AV105" s="43" t="n">
        <f aca="false">AU105*$J$111</f>
        <v>11947.4987177075</v>
      </c>
      <c r="AW105" s="44" t="n">
        <f aca="false">0.35*AL105/$AM$111</f>
        <v>0.00135855399852051</v>
      </c>
      <c r="AX105" s="43" t="n">
        <f aca="false">AW105*$J$111</f>
        <v>14685.4633419193</v>
      </c>
    </row>
    <row r="106" customFormat="false" ht="13.8" hidden="false" customHeight="false" outlineLevel="0" collapsed="false">
      <c r="A106" s="13" t="s">
        <v>81</v>
      </c>
      <c r="B106" s="41"/>
      <c r="C106" s="41"/>
      <c r="D106" s="41"/>
      <c r="E106" s="41"/>
      <c r="F106" s="41"/>
      <c r="G106" s="41"/>
      <c r="H106" s="41"/>
      <c r="I106" s="15" t="n">
        <f aca="false">AO106+AQ106+AS106+AU106+AW106</f>
        <v>0.017341824889445</v>
      </c>
      <c r="J106" s="43" t="n">
        <f aca="false">AP106+AR106+AT106+AV106+AX106</f>
        <v>187458.675896042</v>
      </c>
      <c r="K106" s="15" t="n">
        <f aca="false">I106-DatosMinisterio!J106</f>
        <v>0</v>
      </c>
      <c r="L106" s="43" t="n">
        <f aca="false">J106-DatosMinisterio!K106</f>
        <v>-0.324103957973421</v>
      </c>
      <c r="M106" s="44" t="n">
        <f aca="false">P140/P$145</f>
        <v>0.0190502579189146</v>
      </c>
      <c r="N106" s="43" t="n">
        <f aca="false">ROUND((N$111*M106),0)</f>
        <v>3912598</v>
      </c>
      <c r="O106" s="43" t="n">
        <f aca="false">N106-DatosMinisterio!L106</f>
        <v>558</v>
      </c>
      <c r="P106" s="14" t="n">
        <f aca="false">N106+J106</f>
        <v>4100056.67589604</v>
      </c>
      <c r="Q106" s="43" t="n">
        <f aca="false">P106-DatosMinisterio!M106</f>
        <v>557.675896042027</v>
      </c>
      <c r="S106" s="14" t="n">
        <f aca="false">B106+DatosMinisterio!B106</f>
        <v>6649</v>
      </c>
      <c r="T106" s="14" t="n">
        <f aca="false">C106+DatosMinisterio!C106</f>
        <v>36</v>
      </c>
      <c r="U106" s="14" t="n">
        <f aca="false">D106+DatosMinisterio!D106</f>
        <v>295.811363636364</v>
      </c>
      <c r="V106" s="14" t="n">
        <f aca="false">E106+DatosMinisterio!E106</f>
        <v>173.150681818182</v>
      </c>
      <c r="W106" s="14" t="n">
        <f aca="false">F106+DatosMinisterio!F106</f>
        <v>3</v>
      </c>
      <c r="X106" s="14" t="n">
        <f aca="false">G106+DatosMinisterio!G106</f>
        <v>15</v>
      </c>
      <c r="Y106" s="14" t="n">
        <f aca="false">H106+DatosMinisterio!H106</f>
        <v>0</v>
      </c>
      <c r="Z106" s="14" t="n">
        <f aca="false">X106+0.33*Y106</f>
        <v>15</v>
      </c>
      <c r="AC106" s="50" t="n">
        <f aca="false">IF(T106&gt;0,S106/T106,0)</f>
        <v>184.694444444444</v>
      </c>
      <c r="AD106" s="51" t="n">
        <f aca="false">EXP((((AC106-AC$111)/AC$112+2)/4-1.9)^3)</f>
        <v>0.0417326148488348</v>
      </c>
      <c r="AE106" s="52" t="n">
        <f aca="false">S106/U106</f>
        <v>22.4771621964243</v>
      </c>
      <c r="AF106" s="51" t="n">
        <f aca="false">EXP((((AE106-AE$111)/AE$112+2)/4-1.9)^3)</f>
        <v>0.248713725337305</v>
      </c>
      <c r="AG106" s="51" t="n">
        <f aca="false">V106/U106</f>
        <v>0.585341549052298</v>
      </c>
      <c r="AH106" s="51" t="n">
        <f aca="false">EXP((((AG106-AG$111)/AG$112+2)/4-1.9)^3)</f>
        <v>0.0319466074518598</v>
      </c>
      <c r="AI106" s="51" t="n">
        <f aca="false">W106/U106</f>
        <v>0.0101415982236837</v>
      </c>
      <c r="AJ106" s="51" t="n">
        <f aca="false">EXP((((AI106-AI$111)/AI$112+2)/4-1.9)^3)</f>
        <v>0.00784163683552078</v>
      </c>
      <c r="AK106" s="51" t="n">
        <f aca="false">Z106/U106</f>
        <v>0.0507079911184185</v>
      </c>
      <c r="AL106" s="51" t="n">
        <f aca="false">EXP((((AK106-AK$111)/AK$112+2)/4-1.9)^3)</f>
        <v>0.00544998646096686</v>
      </c>
      <c r="AM106" s="51" t="n">
        <f aca="false">0.01*AD106+0.15*AF106+0.24*AH106+0.25*AJ106+0.35*AL106</f>
        <v>0.0492594752077491</v>
      </c>
      <c r="AO106" s="44" t="n">
        <f aca="false">0.01*AD106/$AM$111</f>
        <v>0.000146919896290998</v>
      </c>
      <c r="AP106" s="43" t="n">
        <f aca="false">AO106*$J$111</f>
        <v>1588.14942470427</v>
      </c>
      <c r="AQ106" s="44" t="n">
        <f aca="false">0.15*AF106/$AM$111</f>
        <v>0.0131339702287041</v>
      </c>
      <c r="AR106" s="43" t="n">
        <f aca="false">AQ106*$J$111</f>
        <v>141973.332335366</v>
      </c>
      <c r="AS106" s="44" t="n">
        <f aca="false">0.24*AH106/$AM$111</f>
        <v>0.00269923690370866</v>
      </c>
      <c r="AT106" s="43" t="n">
        <f aca="false">AS106*$J$111</f>
        <v>29177.7468129624</v>
      </c>
      <c r="AU106" s="44" t="n">
        <f aca="false">0.25*AJ106/$AM$111</f>
        <v>0.00069016312229627</v>
      </c>
      <c r="AV106" s="43" t="n">
        <f aca="false">AU106*$J$111</f>
        <v>7460.40661134119</v>
      </c>
      <c r="AW106" s="44" t="n">
        <f aca="false">0.35*AL106/$AM$111</f>
        <v>0.000671534738445061</v>
      </c>
      <c r="AX106" s="43" t="n">
        <f aca="false">AW106*$J$111</f>
        <v>7259.04071166841</v>
      </c>
    </row>
    <row r="107" customFormat="false" ht="13.8" hidden="false" customHeight="false" outlineLevel="0" collapsed="false">
      <c r="A107" s="13" t="s">
        <v>82</v>
      </c>
      <c r="B107" s="41"/>
      <c r="C107" s="41"/>
      <c r="D107" s="41"/>
      <c r="E107" s="41"/>
      <c r="F107" s="41"/>
      <c r="G107" s="41"/>
      <c r="H107" s="41"/>
      <c r="I107" s="15" t="n">
        <f aca="false">AO107+AQ107+AS107+AU107+AW107</f>
        <v>0.00624285914112892</v>
      </c>
      <c r="J107" s="43" t="n">
        <f aca="false">AP107+AR107+AT107+AV107+AX107</f>
        <v>67482.9849720032</v>
      </c>
      <c r="K107" s="15" t="n">
        <f aca="false">I107-DatosMinisterio!J107</f>
        <v>-2.77555756156289E-017</v>
      </c>
      <c r="L107" s="43" t="n">
        <f aca="false">J107-DatosMinisterio!K107</f>
        <v>-0.0150279968511313</v>
      </c>
      <c r="M107" s="44" t="n">
        <f aca="false">P141/P$145</f>
        <v>0.0128784225934861</v>
      </c>
      <c r="N107" s="43" t="n">
        <f aca="false">ROUND((N$111*M107),0)</f>
        <v>2645008</v>
      </c>
      <c r="O107" s="43" t="n">
        <f aca="false">N107-DatosMinisterio!L107</f>
        <v>1011</v>
      </c>
      <c r="P107" s="14" t="n">
        <f aca="false">N107+J107</f>
        <v>2712490.984972</v>
      </c>
      <c r="Q107" s="43" t="n">
        <f aca="false">P107-DatosMinisterio!M107</f>
        <v>1010.98497200292</v>
      </c>
      <c r="S107" s="14" t="n">
        <f aca="false">B107+DatosMinisterio!B107</f>
        <v>3171</v>
      </c>
      <c r="T107" s="14" t="n">
        <f aca="false">C107+DatosMinisterio!C107</f>
        <v>28</v>
      </c>
      <c r="U107" s="14" t="n">
        <f aca="false">D107+DatosMinisterio!D107</f>
        <v>363.6175</v>
      </c>
      <c r="V107" s="14" t="n">
        <f aca="false">E107+DatosMinisterio!E107</f>
        <v>206.119318181818</v>
      </c>
      <c r="W107" s="14" t="n">
        <f aca="false">F107+DatosMinisterio!F107</f>
        <v>32</v>
      </c>
      <c r="X107" s="14" t="n">
        <f aca="false">G107+DatosMinisterio!G107</f>
        <v>61</v>
      </c>
      <c r="Y107" s="14" t="n">
        <f aca="false">H107+DatosMinisterio!H107</f>
        <v>17</v>
      </c>
      <c r="Z107" s="14" t="n">
        <f aca="false">X107+0.33*Y107</f>
        <v>66.61</v>
      </c>
      <c r="AC107" s="50" t="n">
        <f aca="false">IF(T107&gt;0,S107/T107,0)</f>
        <v>113.25</v>
      </c>
      <c r="AD107" s="51" t="n">
        <f aca="false">EXP((((AC107-AC$111)/AC$112+2)/4-1.9)^3)</f>
        <v>0.00713433944751394</v>
      </c>
      <c r="AE107" s="52" t="n">
        <f aca="false">S107/U107</f>
        <v>8.7207023864363</v>
      </c>
      <c r="AF107" s="51" t="n">
        <f aca="false">EXP((((AE107-AE$111)/AE$112+2)/4-1.9)^3)</f>
        <v>0.00109715337554221</v>
      </c>
      <c r="AG107" s="51" t="n">
        <f aca="false">V107/U107</f>
        <v>0.566857530734406</v>
      </c>
      <c r="AH107" s="51" t="n">
        <f aca="false">EXP((((AG107-AG$111)/AG$112+2)/4-1.9)^3)</f>
        <v>0.0248278736866176</v>
      </c>
      <c r="AI107" s="51" t="n">
        <f aca="false">W107/U107</f>
        <v>0.0880045652368217</v>
      </c>
      <c r="AJ107" s="51" t="n">
        <f aca="false">EXP((((AI107-AI$111)/AI$112+2)/4-1.9)^3)</f>
        <v>0.0259617076222808</v>
      </c>
      <c r="AK107" s="51" t="n">
        <f aca="false">Z107/U107</f>
        <v>0.183187002825772</v>
      </c>
      <c r="AL107" s="51" t="n">
        <f aca="false">EXP((((AK107-AK$111)/AK$112+2)/4-1.9)^3)</f>
        <v>0.0144223319380179</v>
      </c>
      <c r="AM107" s="51" t="n">
        <f aca="false">0.01*AD107+0.15*AF107+0.24*AH107+0.25*AJ107+0.35*AL107</f>
        <v>0.0177328491694712</v>
      </c>
      <c r="AO107" s="44" t="n">
        <f aca="false">0.01*AD107/$AM$111</f>
        <v>2.5116480611873E-005</v>
      </c>
      <c r="AP107" s="43" t="n">
        <f aca="false">AO107*$J$111</f>
        <v>271.49981208356</v>
      </c>
      <c r="AQ107" s="44" t="n">
        <f aca="false">0.15*AF107/$AM$111</f>
        <v>5.79380158901593E-005</v>
      </c>
      <c r="AR107" s="43" t="n">
        <f aca="false">AQ107*$J$111</f>
        <v>626.288398830711</v>
      </c>
      <c r="AS107" s="44" t="n">
        <f aca="false">0.24*AH107/$AM$111</f>
        <v>0.00209775992635594</v>
      </c>
      <c r="AT107" s="43" t="n">
        <f aca="false">AS107*$J$111</f>
        <v>22676.0044372151</v>
      </c>
      <c r="AU107" s="44" t="n">
        <f aca="false">0.25*AJ107/$AM$111</f>
        <v>0.00228495830252846</v>
      </c>
      <c r="AV107" s="43" t="n">
        <f aca="false">AU107*$J$111</f>
        <v>24699.5492458441</v>
      </c>
      <c r="AW107" s="44" t="n">
        <f aca="false">0.35*AL107/$AM$111</f>
        <v>0.00177708641574249</v>
      </c>
      <c r="AX107" s="43" t="n">
        <f aca="false">AW107*$J$111</f>
        <v>19209.6430780297</v>
      </c>
    </row>
    <row r="108" customFormat="false" ht="13.8" hidden="false" customHeight="false" outlineLevel="0" collapsed="false">
      <c r="A108" s="13" t="s">
        <v>83</v>
      </c>
      <c r="B108" s="41"/>
      <c r="C108" s="41"/>
      <c r="D108" s="41"/>
      <c r="E108" s="41"/>
      <c r="F108" s="41"/>
      <c r="G108" s="41"/>
      <c r="H108" s="41"/>
      <c r="I108" s="15" t="n">
        <f aca="false">AO108+AQ108+AS108+AU108+AW108</f>
        <v>0.0150092060276555</v>
      </c>
      <c r="J108" s="43" t="n">
        <f aca="false">AP108+AR108+AT108+AV108+AX108</f>
        <v>162243.933734314</v>
      </c>
      <c r="K108" s="15" t="n">
        <f aca="false">I108-DatosMinisterio!J108</f>
        <v>-1.09287578986539E-016</v>
      </c>
      <c r="L108" s="43" t="n">
        <f aca="false">J108-DatosMinisterio!K108</f>
        <v>-0.0662656864151359</v>
      </c>
      <c r="M108" s="44" t="n">
        <f aca="false">P142/P$145</f>
        <v>0.0104796388019148</v>
      </c>
      <c r="N108" s="43" t="n">
        <f aca="false">ROUND((N$111*M108),0)</f>
        <v>2152339</v>
      </c>
      <c r="O108" s="43" t="n">
        <f aca="false">N108-DatosMinisterio!L108</f>
        <v>-1155</v>
      </c>
      <c r="P108" s="14" t="n">
        <f aca="false">N108+J108</f>
        <v>2314582.93373431</v>
      </c>
      <c r="Q108" s="43" t="n">
        <f aca="false">P108-DatosMinisterio!M108</f>
        <v>-1155.06626568642</v>
      </c>
      <c r="S108" s="14" t="n">
        <f aca="false">B108+DatosMinisterio!B108</f>
        <v>6622</v>
      </c>
      <c r="T108" s="14" t="n">
        <f aca="false">C108+DatosMinisterio!C108</f>
        <v>26</v>
      </c>
      <c r="U108" s="14" t="n">
        <f aca="false">D108+DatosMinisterio!D108</f>
        <v>378.357954545455</v>
      </c>
      <c r="V108" s="14" t="n">
        <f aca="false">E108+DatosMinisterio!E108</f>
        <v>258.4925</v>
      </c>
      <c r="W108" s="14" t="n">
        <f aca="false">F108+DatosMinisterio!F108</f>
        <v>19</v>
      </c>
      <c r="X108" s="14" t="n">
        <f aca="false">G108+DatosMinisterio!G108</f>
        <v>47</v>
      </c>
      <c r="Y108" s="14" t="n">
        <f aca="false">H108+DatosMinisterio!H108</f>
        <v>11</v>
      </c>
      <c r="Z108" s="14" t="n">
        <f aca="false">X108+0.33*Y108</f>
        <v>50.63</v>
      </c>
      <c r="AC108" s="50" t="n">
        <f aca="false">IF(T108&gt;0,S108/T108,0)</f>
        <v>254.692307692308</v>
      </c>
      <c r="AD108" s="51" t="n">
        <f aca="false">EXP((((AC108-AC$111)/AC$112+2)/4-1.9)^3)</f>
        <v>0.14770779904019</v>
      </c>
      <c r="AE108" s="52" t="n">
        <f aca="false">S108/U108</f>
        <v>17.5019447072427</v>
      </c>
      <c r="AF108" s="51" t="n">
        <f aca="false">EXP((((AE108-AE$111)/AE$112+2)/4-1.9)^3)</f>
        <v>0.0649450883281794</v>
      </c>
      <c r="AG108" s="51" t="n">
        <f aca="false">V108/U108</f>
        <v>0.683195627036686</v>
      </c>
      <c r="AH108" s="51" t="n">
        <f aca="false">EXP((((AG108-AG$111)/AG$112+2)/4-1.9)^3)</f>
        <v>0.100470795801593</v>
      </c>
      <c r="AI108" s="51" t="n">
        <f aca="false">W108/U108</f>
        <v>0.05021699629079</v>
      </c>
      <c r="AJ108" s="51" t="n">
        <f aca="false">EXP((((AI108-AI$111)/AI$112+2)/4-1.9)^3)</f>
        <v>0.0149369237612774</v>
      </c>
      <c r="AK108" s="51" t="n">
        <f aca="false">Z108/U108</f>
        <v>0.133815080115931</v>
      </c>
      <c r="AL108" s="51" t="n">
        <f aca="false">EXP((((AK108-AK$111)/AK$112+2)/4-1.9)^3)</f>
        <v>0.0101931578625097</v>
      </c>
      <c r="AM108" s="51" t="n">
        <f aca="false">0.01*AD108+0.15*AF108+0.24*AH108+0.25*AJ108+0.35*AL108</f>
        <v>0.0426336684242089</v>
      </c>
      <c r="AO108" s="44" t="n">
        <f aca="false">0.01*AD108/$AM$111</f>
        <v>0.000520006105415706</v>
      </c>
      <c r="AP108" s="43" t="n">
        <f aca="false">AO108*$J$111</f>
        <v>5621.07255727257</v>
      </c>
      <c r="AQ108" s="44" t="n">
        <f aca="false">0.15*AF108/$AM$111</f>
        <v>0.00342959302083568</v>
      </c>
      <c r="AR108" s="43" t="n">
        <f aca="false">AQ108*$J$111</f>
        <v>37072.6247466299</v>
      </c>
      <c r="AS108" s="44" t="n">
        <f aca="false">0.24*AH108/$AM$111</f>
        <v>0.00848899152065833</v>
      </c>
      <c r="AT108" s="43" t="n">
        <f aca="false">AS108*$J$111</f>
        <v>91762.8404334708</v>
      </c>
      <c r="AU108" s="44" t="n">
        <f aca="false">0.25*AJ108/$AM$111</f>
        <v>0.00131463802224142</v>
      </c>
      <c r="AV108" s="43" t="n">
        <f aca="false">AU108*$J$111</f>
        <v>14210.7479750855</v>
      </c>
      <c r="AW108" s="44" t="n">
        <f aca="false">0.35*AL108/$AM$111</f>
        <v>0.00125597735850436</v>
      </c>
      <c r="AX108" s="43" t="n">
        <f aca="false">AW108*$J$111</f>
        <v>13576.6480218547</v>
      </c>
    </row>
    <row r="109" customFormat="false" ht="13.8" hidden="false" customHeight="false" outlineLevel="0" collapsed="false">
      <c r="A109" s="13" t="s">
        <v>84</v>
      </c>
      <c r="B109" s="41"/>
      <c r="C109" s="41"/>
      <c r="D109" s="41"/>
      <c r="E109" s="41"/>
      <c r="F109" s="41"/>
      <c r="G109" s="41"/>
      <c r="H109" s="41"/>
      <c r="I109" s="15" t="n">
        <f aca="false">AO109+AQ109+AS109+AU109+AW109</f>
        <v>0.0167276249288388</v>
      </c>
      <c r="J109" s="43" t="n">
        <f aca="false">AP109+AR109+AT109+AV109+AX109</f>
        <v>180819.402804274</v>
      </c>
      <c r="K109" s="15" t="n">
        <f aca="false">I109-DatosMinisterio!J109</f>
        <v>0</v>
      </c>
      <c r="L109" s="43" t="n">
        <f aca="false">J109-DatosMinisterio!K109</f>
        <v>0.402804273995571</v>
      </c>
      <c r="M109" s="44" t="n">
        <f aca="false">P143/P$145</f>
        <v>0.0076335627845099</v>
      </c>
      <c r="N109" s="43" t="n">
        <f aca="false">ROUND((N$111*M109),0)</f>
        <v>1567804</v>
      </c>
      <c r="O109" s="43" t="n">
        <f aca="false">N109-DatosMinisterio!L109</f>
        <v>600</v>
      </c>
      <c r="P109" s="14" t="n">
        <f aca="false">N109+J109</f>
        <v>1748623.40280427</v>
      </c>
      <c r="Q109" s="43" t="n">
        <f aca="false">P109-DatosMinisterio!M109</f>
        <v>600.402804274112</v>
      </c>
      <c r="S109" s="14" t="n">
        <f aca="false">B109+DatosMinisterio!B109</f>
        <v>8100</v>
      </c>
      <c r="T109" s="14" t="n">
        <f aca="false">C109+DatosMinisterio!C109</f>
        <v>52</v>
      </c>
      <c r="U109" s="14" t="n">
        <f aca="false">D109+DatosMinisterio!D109</f>
        <v>427.685</v>
      </c>
      <c r="V109" s="14" t="n">
        <f aca="false">E109+DatosMinisterio!E109</f>
        <v>276.100681818182</v>
      </c>
      <c r="W109" s="14" t="n">
        <f aca="false">F109+DatosMinisterio!F109</f>
        <v>43</v>
      </c>
      <c r="X109" s="14" t="n">
        <f aca="false">G109+DatosMinisterio!G109</f>
        <v>107</v>
      </c>
      <c r="Y109" s="14" t="n">
        <f aca="false">H109+DatosMinisterio!H109</f>
        <v>9</v>
      </c>
      <c r="Z109" s="14" t="n">
        <f aca="false">X109+0.33*Y109</f>
        <v>109.97</v>
      </c>
      <c r="AC109" s="50" t="n">
        <f aca="false">IF(T109&gt;0,S109/T109,0)</f>
        <v>155.769230769231</v>
      </c>
      <c r="AD109" s="51" t="n">
        <f aca="false">EXP((((AC109-AC$111)/AC$112+2)/4-1.9)^3)</f>
        <v>0.0217227368814185</v>
      </c>
      <c r="AE109" s="52" t="n">
        <f aca="false">S109/U109</f>
        <v>18.9391725218327</v>
      </c>
      <c r="AF109" s="51" t="n">
        <f aca="false">EXP((((AE109-AE$111)/AE$112+2)/4-1.9)^3)</f>
        <v>0.101900557788374</v>
      </c>
      <c r="AG109" s="51" t="n">
        <f aca="false">V109/U109</f>
        <v>0.64557017856175</v>
      </c>
      <c r="AH109" s="51" t="n">
        <f aca="false">EXP((((AG109-AG$111)/AG$112+2)/4-1.9)^3)</f>
        <v>0.0670586598484996</v>
      </c>
      <c r="AI109" s="51" t="n">
        <f aca="false">W109/U109</f>
        <v>0.100541286227013</v>
      </c>
      <c r="AJ109" s="51" t="n">
        <f aca="false">EXP((((AI109-AI$111)/AI$112+2)/4-1.9)^3)</f>
        <v>0.0308363956282823</v>
      </c>
      <c r="AK109" s="51" t="n">
        <f aca="false">Z109/U109</f>
        <v>0.257128494101968</v>
      </c>
      <c r="AL109" s="51" t="n">
        <f aca="false">EXP((((AK109-AK$111)/AK$112+2)/4-1.9)^3)</f>
        <v>0.0234552889900708</v>
      </c>
      <c r="AM109" s="51" t="n">
        <f aca="false">0.01*AD109+0.15*AF109+0.24*AH109+0.25*AJ109+0.35*AL109</f>
        <v>0.0475148394543055</v>
      </c>
      <c r="AO109" s="44" t="n">
        <f aca="false">0.01*AD109/$AM$111</f>
        <v>7.64750126809691E-005</v>
      </c>
      <c r="AP109" s="43" t="n">
        <f aca="false">AO109*$J$111</f>
        <v>826.666438376558</v>
      </c>
      <c r="AQ109" s="44" t="n">
        <f aca="false">0.15*AF109/$AM$111</f>
        <v>0.00538112197252386</v>
      </c>
      <c r="AR109" s="43" t="n">
        <f aca="false">AQ109*$J$111</f>
        <v>58167.9267456091</v>
      </c>
      <c r="AS109" s="44" t="n">
        <f aca="false">0.24*AH109/$AM$111</f>
        <v>0.00566592899258788</v>
      </c>
      <c r="AT109" s="43" t="n">
        <f aca="false">AS109*$J$111</f>
        <v>61246.5846842898</v>
      </c>
      <c r="AU109" s="44" t="n">
        <f aca="false">0.25*AJ109/$AM$111</f>
        <v>0.00271399243978952</v>
      </c>
      <c r="AV109" s="43" t="n">
        <f aca="false">AU109*$J$111</f>
        <v>29337.2486689371</v>
      </c>
      <c r="AW109" s="44" t="n">
        <f aca="false">0.35*AL109/$AM$111</f>
        <v>0.00289010651125658</v>
      </c>
      <c r="AX109" s="43" t="n">
        <f aca="false">AW109*$J$111</f>
        <v>31240.9762670614</v>
      </c>
    </row>
    <row r="110" customFormat="false" ht="13.8" hidden="false" customHeight="false" outlineLevel="0" collapsed="false">
      <c r="A110" s="16" t="s">
        <v>85</v>
      </c>
      <c r="B110" s="41"/>
      <c r="C110" s="41"/>
      <c r="D110" s="41"/>
      <c r="E110" s="41"/>
      <c r="F110" s="41"/>
      <c r="G110" s="41"/>
      <c r="H110" s="41"/>
      <c r="I110" s="18" t="n">
        <f aca="false">AO110+AQ110+AS110+AU110+AW110</f>
        <v>0.0118584398856352</v>
      </c>
      <c r="J110" s="53" t="n">
        <f aca="false">AP110+AR110+AT110+AV110+AX110</f>
        <v>128185.323824079</v>
      </c>
      <c r="K110" s="15" t="n">
        <f aca="false">I110-DatosMinisterio!J110</f>
        <v>-4.33680868994202E-017</v>
      </c>
      <c r="L110" s="43" t="n">
        <f aca="false">J110-DatosMinisterio!K110</f>
        <v>0.323824078586767</v>
      </c>
      <c r="M110" s="44" t="n">
        <f aca="false">P144/P$145</f>
        <v>0.00698908270559967</v>
      </c>
      <c r="N110" s="43" t="n">
        <f aca="false">ROUND((N$111*M110),0)</f>
        <v>1435438</v>
      </c>
      <c r="O110" s="43" t="n">
        <f aca="false">N110-DatosMinisterio!L110</f>
        <v>1171</v>
      </c>
      <c r="P110" s="14" t="n">
        <f aca="false">N110+J110</f>
        <v>1563623.32382408</v>
      </c>
      <c r="Q110" s="43" t="n">
        <f aca="false">P110-DatosMinisterio!M110</f>
        <v>1171.32382407854</v>
      </c>
      <c r="S110" s="17" t="n">
        <f aca="false">B110+DatosMinisterio!B110</f>
        <v>8323</v>
      </c>
      <c r="T110" s="17" t="n">
        <f aca="false">C110+DatosMinisterio!C110</f>
        <v>32</v>
      </c>
      <c r="U110" s="17" t="n">
        <f aca="false">D110+DatosMinisterio!D110</f>
        <v>437.795681818182</v>
      </c>
      <c r="V110" s="17" t="n">
        <f aca="false">E110+DatosMinisterio!E110</f>
        <v>256.476590909091</v>
      </c>
      <c r="W110" s="17" t="n">
        <f aca="false">F110+DatosMinisterio!F110</f>
        <v>24</v>
      </c>
      <c r="X110" s="17" t="n">
        <f aca="false">G110+DatosMinisterio!G110</f>
        <v>73</v>
      </c>
      <c r="Y110" s="17" t="n">
        <f aca="false">H110+DatosMinisterio!H110</f>
        <v>10</v>
      </c>
      <c r="Z110" s="17" t="n">
        <f aca="false">X110+0.33*Y110</f>
        <v>76.3</v>
      </c>
      <c r="AC110" s="50" t="n">
        <f aca="false">IF(T110&gt;0,S110/T110,0)</f>
        <v>260.09375</v>
      </c>
      <c r="AD110" s="51" t="n">
        <f aca="false">EXP((((AC110-AC$111)/AC$112+2)/4-1.9)^3)</f>
        <v>0.160077916146644</v>
      </c>
      <c r="AE110" s="52" t="n">
        <f aca="false">S110/U110</f>
        <v>19.0111514244139</v>
      </c>
      <c r="AF110" s="51" t="n">
        <f aca="false">EXP((((AE110-AE$111)/AE$112+2)/4-1.9)^3)</f>
        <v>0.104079179881055</v>
      </c>
      <c r="AG110" s="51" t="n">
        <f aca="false">V110/U110</f>
        <v>0.585836273770299</v>
      </c>
      <c r="AH110" s="51" t="n">
        <f aca="false">EXP((((AG110-AG$111)/AG$112+2)/4-1.9)^3)</f>
        <v>0.0321576688524554</v>
      </c>
      <c r="AI110" s="51" t="n">
        <f aca="false">W110/U110</f>
        <v>0.054820093017654</v>
      </c>
      <c r="AJ110" s="51" t="n">
        <f aca="false">EXP((((AI110-AI$111)/AI$112+2)/4-1.9)^3)</f>
        <v>0.0160220895170868</v>
      </c>
      <c r="AK110" s="51" t="n">
        <f aca="false">Z110/U110</f>
        <v>0.174282212385292</v>
      </c>
      <c r="AL110" s="51" t="n">
        <f aca="false">EXP((((AK110-AK$111)/AK$112+2)/4-1.9)^3)</f>
        <v>0.0135654120691761</v>
      </c>
      <c r="AM110" s="51" t="n">
        <f aca="false">0.01*AD110+0.15*AF110+0.24*AH110+0.25*AJ110+0.35*AL110</f>
        <v>0.0336839132716973</v>
      </c>
      <c r="AO110" s="44" t="n">
        <f aca="false">0.01*AD110/$AM$111</f>
        <v>0.000563555169594186</v>
      </c>
      <c r="AP110" s="43" t="n">
        <f aca="false">AO110*$J$111</f>
        <v>6091.82174079006</v>
      </c>
      <c r="AQ110" s="44" t="n">
        <f aca="false">0.15*AF110/$AM$111</f>
        <v>0.00549616973543305</v>
      </c>
      <c r="AR110" s="43" t="n">
        <f aca="false">AQ110*$J$111</f>
        <v>59411.5502648897</v>
      </c>
      <c r="AS110" s="44" t="n">
        <f aca="false">0.24*AH110/$AM$111</f>
        <v>0.00271706993096499</v>
      </c>
      <c r="AT110" s="43" t="n">
        <f aca="false">AS110*$J$111</f>
        <v>29370.5152037172</v>
      </c>
      <c r="AU110" s="44" t="n">
        <f aca="false">0.25*AJ110/$AM$111</f>
        <v>0.00141014632005571</v>
      </c>
      <c r="AV110" s="43" t="n">
        <f aca="false">AU110*$J$111</f>
        <v>15243.1571453712</v>
      </c>
      <c r="AW110" s="44" t="n">
        <f aca="false">0.35*AL110/$AM$111</f>
        <v>0.00167149872958722</v>
      </c>
      <c r="AX110" s="43" t="n">
        <f aca="false">AW110*$J$111</f>
        <v>18068.2794693104</v>
      </c>
    </row>
    <row r="111" customFormat="false" ht="13.8" hidden="false" customHeight="false" outlineLevel="0" collapsed="false">
      <c r="A111" s="19" t="s">
        <v>49</v>
      </c>
      <c r="B111" s="41"/>
      <c r="C111" s="41"/>
      <c r="D111" s="41"/>
      <c r="E111" s="41"/>
      <c r="F111" s="41"/>
      <c r="G111" s="41"/>
      <c r="H111" s="41"/>
      <c r="I111" s="21" t="n">
        <f aca="false">SUM(I84:I110)</f>
        <v>1</v>
      </c>
      <c r="J111" s="60" t="n">
        <f aca="false">DatosMinisterio!K111</f>
        <v>10809628</v>
      </c>
      <c r="K111" s="58" t="n">
        <f aca="false">I111-DatosMinisterio!J111</f>
        <v>0</v>
      </c>
      <c r="L111" s="60" t="n">
        <f aca="false">J111-DatosMinisterio!K111</f>
        <v>0</v>
      </c>
      <c r="M111" s="61"/>
      <c r="N111" s="60" t="n">
        <f aca="false">DatosMinisterio!L111</f>
        <v>205382935</v>
      </c>
      <c r="O111" s="60"/>
      <c r="P111" s="20" t="n">
        <f aca="false">DatosMinisterio!M111</f>
        <v>216192563</v>
      </c>
      <c r="Q111" s="60"/>
      <c r="S111" s="20"/>
      <c r="T111" s="20"/>
      <c r="U111" s="20"/>
      <c r="V111" s="20"/>
      <c r="W111" s="20"/>
      <c r="X111" s="20"/>
      <c r="Y111" s="20"/>
      <c r="Z111" s="20"/>
      <c r="AB111" s="63" t="s">
        <v>207</v>
      </c>
      <c r="AC111" s="63" t="n">
        <f aca="false">AVERAGE(AC86:AC110)</f>
        <v>206.115397109073</v>
      </c>
      <c r="AD111" s="20"/>
      <c r="AE111" s="63" t="n">
        <f aca="false">AVERAGE(AE86:AE110)</f>
        <v>17.4725371293995</v>
      </c>
      <c r="AF111" s="20"/>
      <c r="AG111" s="65" t="n">
        <f aca="false">AVERAGE(AG86:AG110)</f>
        <v>0.641898893625018</v>
      </c>
      <c r="AH111" s="20"/>
      <c r="AI111" s="65" t="n">
        <f aca="false">AVERAGE(AI86:AI110)</f>
        <v>0.159327226524575</v>
      </c>
      <c r="AJ111" s="20"/>
      <c r="AK111" s="65" t="n">
        <f aca="false">AVERAGE(AK86:AK110)</f>
        <v>0.433868601828838</v>
      </c>
      <c r="AL111" s="20"/>
      <c r="AM111" s="65" t="n">
        <f aca="false">SUM(AM86:AM110)</f>
        <v>2.84050124607881</v>
      </c>
      <c r="AO111" s="61" t="n">
        <f aca="false">SUM(AO84:AO110)</f>
        <v>0.00987362905710696</v>
      </c>
      <c r="AP111" s="60" t="n">
        <f aca="false">SUM(AP84:AP110)</f>
        <v>106730.257117317</v>
      </c>
      <c r="AQ111" s="61" t="n">
        <f aca="false">SUM(AQ84:AQ110)</f>
        <v>0.147075695694606</v>
      </c>
      <c r="AR111" s="60" t="n">
        <f aca="false">SUM(AR84:AR110)</f>
        <v>1589833.55829989</v>
      </c>
      <c r="AS111" s="61" t="n">
        <f aca="false">SUM(AS84:AS110)</f>
        <v>0.231899414113025</v>
      </c>
      <c r="AT111" s="60" t="n">
        <f aca="false">SUM(AT84:AT110)</f>
        <v>2506746.39997975</v>
      </c>
      <c r="AU111" s="61" t="n">
        <f aca="false">SUM(AU84:AU110)</f>
        <v>0.256457805950087</v>
      </c>
      <c r="AV111" s="60" t="n">
        <f aca="false">SUM(AV84:AV110)</f>
        <v>2772213.48001662</v>
      </c>
      <c r="AW111" s="61" t="n">
        <f aca="false">SUM(AW84:AW110)</f>
        <v>0.354693455185176</v>
      </c>
      <c r="AX111" s="60" t="n">
        <f aca="false">SUM(AX84:AX110)</f>
        <v>3834104.30458642</v>
      </c>
    </row>
    <row r="112" s="28" customFormat="true" ht="13.8" hidden="false" customHeight="false" outlineLevel="0" collapsed="false">
      <c r="A112" s="23" t="s">
        <v>50</v>
      </c>
      <c r="B112" s="25"/>
      <c r="C112" s="25"/>
      <c r="D112" s="25"/>
      <c r="E112" s="25"/>
      <c r="F112" s="25"/>
      <c r="G112" s="25"/>
      <c r="H112" s="25"/>
      <c r="I112" s="25"/>
      <c r="J112" s="71"/>
      <c r="K112" s="72"/>
      <c r="L112" s="71"/>
      <c r="M112" s="72"/>
      <c r="N112" s="71"/>
      <c r="O112" s="71"/>
      <c r="Q112" s="71"/>
      <c r="S112" s="25"/>
      <c r="T112" s="25"/>
      <c r="U112" s="25"/>
      <c r="V112" s="25"/>
      <c r="W112" s="25"/>
      <c r="X112" s="25"/>
      <c r="Y112" s="25"/>
      <c r="Z112" s="25"/>
      <c r="AB112" s="63" t="s">
        <v>208</v>
      </c>
      <c r="AC112" s="63" t="n">
        <f aca="false">_xlfn.STDEV.P(AC86:AC110)</f>
        <v>76.5119465364527</v>
      </c>
      <c r="AD112" s="20"/>
      <c r="AE112" s="63" t="n">
        <f aca="false">_xlfn.STDEV.P(AE86:AE110)</f>
        <v>4.41181313175147</v>
      </c>
      <c r="AF112" s="20"/>
      <c r="AG112" s="65" t="n">
        <f aca="false">_xlfn.STDEV.P(AG86:AG110)</f>
        <v>0.12841342930389</v>
      </c>
      <c r="AH112" s="20"/>
      <c r="AI112" s="65" t="n">
        <f aca="false">_xlfn.STDEV.P(AI86:AI110)</f>
        <v>0.127506738808283</v>
      </c>
      <c r="AJ112" s="20"/>
      <c r="AK112" s="65" t="n">
        <f aca="false">_xlfn.STDEV.P(AK86:AK110)</f>
        <v>0.286946673511762</v>
      </c>
      <c r="AL112" s="20"/>
      <c r="AM112" s="65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MI112" s="0"/>
      <c r="AMJ112" s="0"/>
    </row>
    <row r="113" s="28" customFormat="true" ht="13.8" hidden="false" customHeight="false" outlineLevel="0" collapsed="false">
      <c r="A113" s="23" t="s">
        <v>51</v>
      </c>
      <c r="B113" s="25"/>
      <c r="C113" s="25"/>
      <c r="D113" s="25"/>
      <c r="E113" s="25"/>
      <c r="F113" s="25"/>
      <c r="G113" s="25"/>
      <c r="H113" s="25"/>
      <c r="I113" s="26"/>
      <c r="J113" s="71"/>
      <c r="K113" s="72"/>
      <c r="L113" s="71"/>
      <c r="M113" s="72"/>
      <c r="N113" s="71"/>
      <c r="O113" s="71"/>
      <c r="Q113" s="71"/>
      <c r="S113" s="25"/>
      <c r="T113" s="25"/>
      <c r="U113" s="25"/>
      <c r="V113" s="25"/>
      <c r="W113" s="25"/>
      <c r="X113" s="25"/>
      <c r="Y113" s="25"/>
      <c r="Z113" s="25"/>
      <c r="AMI113" s="0"/>
      <c r="AMJ113" s="0"/>
    </row>
    <row r="114" customFormat="false" ht="13.8" hidden="false" customHeight="false" outlineLevel="0" collapsed="false">
      <c r="A114" s="27"/>
      <c r="B114" s="22"/>
      <c r="C114" s="22"/>
      <c r="D114" s="22"/>
      <c r="E114" s="22"/>
      <c r="F114" s="22"/>
      <c r="G114" s="22"/>
      <c r="H114" s="22"/>
      <c r="I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8" hidden="false" customHeight="false" outlineLevel="0" collapsed="false">
      <c r="A115" s="6" t="s">
        <v>95</v>
      </c>
      <c r="B115" s="6"/>
      <c r="C115" s="6"/>
      <c r="D115" s="6"/>
      <c r="E115" s="6"/>
      <c r="F115" s="6"/>
      <c r="G115" s="6"/>
      <c r="H115" s="6"/>
      <c r="I115" s="6"/>
      <c r="J115" s="6"/>
      <c r="S115" s="24"/>
      <c r="T115" s="24"/>
      <c r="U115" s="24"/>
      <c r="V115" s="24"/>
      <c r="W115" s="24"/>
      <c r="X115" s="24"/>
      <c r="Y115" s="24"/>
      <c r="Z115" s="24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S116" s="24"/>
      <c r="T116" s="24"/>
      <c r="U116" s="24"/>
      <c r="V116" s="24"/>
      <c r="W116" s="24"/>
      <c r="X116" s="24"/>
      <c r="Y116" s="24"/>
      <c r="Z116" s="24"/>
    </row>
    <row r="117" customFormat="false" ht="9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73"/>
      <c r="S117" s="27"/>
      <c r="T117" s="27"/>
      <c r="U117" s="27"/>
      <c r="V117" s="27"/>
      <c r="W117" s="27"/>
      <c r="X117" s="27"/>
      <c r="Y117" s="27"/>
      <c r="Z117" s="27"/>
    </row>
    <row r="118" customFormat="false" ht="15.8" hidden="false" customHeight="true" outlineLevel="0" collapsed="false">
      <c r="A118" s="7" t="s">
        <v>8</v>
      </c>
      <c r="B118" s="8" t="s">
        <v>188</v>
      </c>
      <c r="C118" s="8"/>
      <c r="D118" s="8"/>
      <c r="E118" s="8"/>
      <c r="F118" s="8"/>
      <c r="G118" s="8"/>
      <c r="H118" s="8"/>
      <c r="I118" s="7" t="s">
        <v>10</v>
      </c>
      <c r="J118" s="37" t="s">
        <v>11</v>
      </c>
      <c r="K118" s="38" t="s">
        <v>189</v>
      </c>
      <c r="L118" s="37" t="s">
        <v>190</v>
      </c>
      <c r="M118" s="38" t="s">
        <v>191</v>
      </c>
      <c r="N118" s="37" t="s">
        <v>12</v>
      </c>
      <c r="O118" s="37" t="s">
        <v>192</v>
      </c>
      <c r="P118" s="7" t="s">
        <v>193</v>
      </c>
      <c r="Q118" s="37" t="s">
        <v>194</v>
      </c>
      <c r="S118" s="8" t="s">
        <v>188</v>
      </c>
      <c r="T118" s="8"/>
      <c r="U118" s="8"/>
      <c r="V118" s="8"/>
      <c r="W118" s="8"/>
      <c r="X118" s="8"/>
      <c r="Y118" s="8"/>
      <c r="Z118" s="8"/>
      <c r="AC118" s="9" t="s">
        <v>196</v>
      </c>
      <c r="AD118" s="9"/>
      <c r="AE118" s="9" t="s">
        <v>197</v>
      </c>
      <c r="AF118" s="9"/>
      <c r="AG118" s="9" t="s">
        <v>198</v>
      </c>
      <c r="AH118" s="9"/>
      <c r="AI118" s="9" t="s">
        <v>199</v>
      </c>
      <c r="AJ118" s="9"/>
      <c r="AK118" s="9" t="s">
        <v>200</v>
      </c>
      <c r="AL118" s="9"/>
      <c r="AM118" s="39" t="s">
        <v>201</v>
      </c>
      <c r="AO118" s="9" t="s">
        <v>196</v>
      </c>
      <c r="AP118" s="9"/>
      <c r="AQ118" s="9" t="s">
        <v>197</v>
      </c>
      <c r="AR118" s="9"/>
      <c r="AS118" s="9" t="s">
        <v>198</v>
      </c>
      <c r="AT118" s="9"/>
      <c r="AU118" s="9" t="s">
        <v>199</v>
      </c>
      <c r="AV118" s="9"/>
      <c r="AW118" s="39" t="s">
        <v>200</v>
      </c>
      <c r="AX118" s="39"/>
    </row>
    <row r="119" customFormat="false" ht="37.75" hidden="false" customHeight="false" outlineLevel="0" collapsed="false">
      <c r="A119" s="7"/>
      <c r="B119" s="9" t="s">
        <v>97</v>
      </c>
      <c r="C119" s="9" t="s">
        <v>98</v>
      </c>
      <c r="D119" s="9" t="s">
        <v>99</v>
      </c>
      <c r="E119" s="9" t="s">
        <v>100</v>
      </c>
      <c r="F119" s="9" t="s">
        <v>101</v>
      </c>
      <c r="G119" s="9" t="s">
        <v>102</v>
      </c>
      <c r="H119" s="9" t="s">
        <v>103</v>
      </c>
      <c r="I119" s="7"/>
      <c r="J119" s="37"/>
      <c r="K119" s="38"/>
      <c r="L119" s="37"/>
      <c r="M119" s="38"/>
      <c r="N119" s="37"/>
      <c r="O119" s="37"/>
      <c r="P119" s="7"/>
      <c r="Q119" s="37"/>
      <c r="S119" s="9" t="s">
        <v>97</v>
      </c>
      <c r="T119" s="9" t="s">
        <v>98</v>
      </c>
      <c r="U119" s="9" t="s">
        <v>99</v>
      </c>
      <c r="V119" s="9" t="s">
        <v>100</v>
      </c>
      <c r="W119" s="9" t="s">
        <v>101</v>
      </c>
      <c r="X119" s="9" t="s">
        <v>102</v>
      </c>
      <c r="Y119" s="9" t="s">
        <v>103</v>
      </c>
      <c r="Z119" s="7" t="s">
        <v>21</v>
      </c>
      <c r="AC119" s="9" t="s">
        <v>202</v>
      </c>
      <c r="AD119" s="9" t="s">
        <v>203</v>
      </c>
      <c r="AE119" s="9" t="s">
        <v>202</v>
      </c>
      <c r="AF119" s="9" t="s">
        <v>203</v>
      </c>
      <c r="AG119" s="9" t="s">
        <v>202</v>
      </c>
      <c r="AH119" s="9" t="s">
        <v>203</v>
      </c>
      <c r="AI119" s="9" t="s">
        <v>202</v>
      </c>
      <c r="AJ119" s="9" t="s">
        <v>203</v>
      </c>
      <c r="AK119" s="9" t="s">
        <v>202</v>
      </c>
      <c r="AL119" s="9" t="s">
        <v>203</v>
      </c>
      <c r="AM119" s="40" t="s">
        <v>204</v>
      </c>
      <c r="AO119" s="9" t="s">
        <v>205</v>
      </c>
      <c r="AP119" s="9" t="s">
        <v>206</v>
      </c>
      <c r="AQ119" s="9" t="s">
        <v>205</v>
      </c>
      <c r="AR119" s="9" t="s">
        <v>206</v>
      </c>
      <c r="AS119" s="9" t="s">
        <v>205</v>
      </c>
      <c r="AT119" s="9" t="s">
        <v>206</v>
      </c>
      <c r="AU119" s="9" t="s">
        <v>205</v>
      </c>
      <c r="AV119" s="9" t="s">
        <v>206</v>
      </c>
      <c r="AW119" s="9" t="s">
        <v>205</v>
      </c>
      <c r="AX119" s="40" t="s">
        <v>206</v>
      </c>
    </row>
    <row r="120" customFormat="false" ht="13.8" hidden="false" customHeight="false" outlineLevel="0" collapsed="false">
      <c r="A120" s="10" t="s">
        <v>61</v>
      </c>
      <c r="B120" s="41" t="n">
        <v>0</v>
      </c>
      <c r="C120" s="41"/>
      <c r="D120" s="41"/>
      <c r="E120" s="41"/>
      <c r="F120" s="41"/>
      <c r="G120" s="41"/>
      <c r="H120" s="41"/>
      <c r="I120" s="12" t="n">
        <f aca="false">AO120+AQ120+AS120+AU120+AW120</f>
        <v>0.129260026110301</v>
      </c>
      <c r="J120" s="49" t="n">
        <f aca="false">AP120+AR120+AT120+AV120+AX120</f>
        <v>1346100.98591006</v>
      </c>
      <c r="K120" s="12" t="n">
        <f aca="false">I120-DatosMinisterio!J120</f>
        <v>0</v>
      </c>
      <c r="L120" s="49" t="n">
        <f aca="false">J120-DatosMinisterio!K120</f>
        <v>-0.0140899373218417</v>
      </c>
      <c r="M120" s="44" t="n">
        <f aca="false">P154/P$179</f>
        <v>0.189824096153629</v>
      </c>
      <c r="N120" s="43" t="n">
        <f aca="false">ROUND((N$145*M120),0)</f>
        <v>37559374</v>
      </c>
      <c r="O120" s="43" t="n">
        <f aca="false">N120-DatosMinisterio!L120</f>
        <v>-530</v>
      </c>
      <c r="P120" s="14" t="n">
        <f aca="false">N120+J120</f>
        <v>38905474.9859101</v>
      </c>
      <c r="Q120" s="43" t="n">
        <f aca="false">P120-DatosMinisterio!M120</f>
        <v>-530.014089934528</v>
      </c>
      <c r="S120" s="11" t="n">
        <f aca="false">B120+DatosMinisterio!B120</f>
        <v>27618</v>
      </c>
      <c r="T120" s="11" t="n">
        <f aca="false">C120+DatosMinisterio!C120</f>
        <v>69</v>
      </c>
      <c r="U120" s="11" t="n">
        <f aca="false">D120+DatosMinisterio!D120</f>
        <v>2057.64318181818</v>
      </c>
      <c r="V120" s="11" t="n">
        <f aca="false">E120+DatosMinisterio!E120</f>
        <v>1376.31045454545</v>
      </c>
      <c r="W120" s="11" t="n">
        <f aca="false">F120+DatosMinisterio!F120</f>
        <v>937</v>
      </c>
      <c r="X120" s="11" t="n">
        <f aca="false">G120+DatosMinisterio!G120</f>
        <v>1878</v>
      </c>
      <c r="Y120" s="11" t="n">
        <f aca="false">H120+DatosMinisterio!H120</f>
        <v>226</v>
      </c>
      <c r="Z120" s="11" t="n">
        <f aca="false">X120+0.33*Y120</f>
        <v>1952.58</v>
      </c>
      <c r="AC120" s="45" t="n">
        <f aca="false">IF(T120&gt;0,S120/T120,0)</f>
        <v>400.260869565217</v>
      </c>
      <c r="AD120" s="46" t="n">
        <f aca="false">EXP((((AC120-AC$145)/AC$146+2)/4-1.9)^3)</f>
        <v>0.514383189177013</v>
      </c>
      <c r="AE120" s="47" t="n">
        <f aca="false">S120/U120</f>
        <v>13.422152219607</v>
      </c>
      <c r="AF120" s="46" t="n">
        <f aca="false">EXP((((AE120-AE$145)/AE$146+2)/4-1.9)^3)</f>
        <v>0.0104741152533134</v>
      </c>
      <c r="AG120" s="46" t="n">
        <f aca="false">V120/U120</f>
        <v>0.668877124424124</v>
      </c>
      <c r="AH120" s="46" t="n">
        <f aca="false">EXP((((AG120-AG$145)/AG$146+2)/4-1.9)^3)</f>
        <v>0.0999522664043321</v>
      </c>
      <c r="AI120" s="46" t="n">
        <f aca="false">W120/U120</f>
        <v>0.455375357729442</v>
      </c>
      <c r="AJ120" s="46" t="n">
        <f aca="false">EXP((((AI120-AI$145)/AI$146+2)/4-1.9)^3)</f>
        <v>0.636850830883795</v>
      </c>
      <c r="AK120" s="46" t="n">
        <f aca="false">Z120/U120</f>
        <v>0.948940038415531</v>
      </c>
      <c r="AL120" s="46" t="n">
        <f aca="false">EXP((((AK120-AK$145)/AK$146+2)/4-1.9)^3)</f>
        <v>0.506524921362667</v>
      </c>
      <c r="AM120" s="46" t="n">
        <f aca="false">0.01*AD120+0.15*AF120+0.24*AH120+0.25*AJ120+0.35*AL120</f>
        <v>0.367199923314689</v>
      </c>
      <c r="AO120" s="48" t="n">
        <f aca="false">0.01*AD120/$AM$145</f>
        <v>0.00181070801604551</v>
      </c>
      <c r="AP120" s="49" t="n">
        <f aca="false">AO120*$J$145</f>
        <v>18856.5322082964</v>
      </c>
      <c r="AQ120" s="48" t="n">
        <f aca="false">0.15*AF120/$AM$145</f>
        <v>0.000553057472985358</v>
      </c>
      <c r="AR120" s="49" t="n">
        <f aca="false">AQ120*$J$145</f>
        <v>5759.48521792222</v>
      </c>
      <c r="AS120" s="48" t="n">
        <f aca="false">0.24*AH120/$AM$145</f>
        <v>0.00844433677343802</v>
      </c>
      <c r="AT120" s="49" t="n">
        <f aca="false">AS120*$J$145</f>
        <v>87938.4787249062</v>
      </c>
      <c r="AU120" s="48" t="n">
        <f aca="false">0.25*AJ120/$AM$145</f>
        <v>0.0560453242237327</v>
      </c>
      <c r="AV120" s="49" t="n">
        <f aca="false">AU120*$J$145</f>
        <v>583650.40193353</v>
      </c>
      <c r="AW120" s="48" t="n">
        <f aca="false">0.35*AL120/$AM$145</f>
        <v>0.0624065996240993</v>
      </c>
      <c r="AX120" s="49" t="n">
        <f aca="false">AW120*$J$145</f>
        <v>649896.087825408</v>
      </c>
    </row>
    <row r="121" customFormat="false" ht="13.8" hidden="false" customHeight="false" outlineLevel="0" collapsed="false">
      <c r="A121" s="13" t="s">
        <v>62</v>
      </c>
      <c r="B121" s="41"/>
      <c r="C121" s="41"/>
      <c r="D121" s="41"/>
      <c r="E121" s="41"/>
      <c r="F121" s="41"/>
      <c r="G121" s="41"/>
      <c r="H121" s="41"/>
      <c r="I121" s="15" t="n">
        <f aca="false">AO121+AQ121+AS121+AU121+AW121</f>
        <v>0.100445497003692</v>
      </c>
      <c r="J121" s="43" t="n">
        <f aca="false">AP121+AR121+AT121+AV121+AX121</f>
        <v>1046029.36124675</v>
      </c>
      <c r="K121" s="15" t="n">
        <f aca="false">I121-DatosMinisterio!J121</f>
        <v>-1.13797860024079E-015</v>
      </c>
      <c r="L121" s="43" t="n">
        <f aca="false">J121-DatosMinisterio!K121</f>
        <v>0.361246746731922</v>
      </c>
      <c r="M121" s="44" t="n">
        <f aca="false">P155/P$179</f>
        <v>0.12105945044703</v>
      </c>
      <c r="N121" s="43" t="n">
        <f aca="false">ROUND((N$145*M121),0)</f>
        <v>23953319</v>
      </c>
      <c r="O121" s="43" t="n">
        <f aca="false">N121-DatosMinisterio!L121</f>
        <v>-645</v>
      </c>
      <c r="P121" s="14" t="n">
        <f aca="false">N121+J121</f>
        <v>24999348.3612467</v>
      </c>
      <c r="Q121" s="43" t="n">
        <f aca="false">P121-DatosMinisterio!M121</f>
        <v>-644.638753253967</v>
      </c>
      <c r="S121" s="14" t="n">
        <f aca="false">B121+DatosMinisterio!B121</f>
        <v>23273</v>
      </c>
      <c r="T121" s="14" t="n">
        <f aca="false">C121+DatosMinisterio!C121</f>
        <v>48</v>
      </c>
      <c r="U121" s="14" t="n">
        <f aca="false">D121+DatosMinisterio!D121</f>
        <v>2011.50272727273</v>
      </c>
      <c r="V121" s="14" t="n">
        <f aca="false">E121+DatosMinisterio!E121</f>
        <v>1364.53386363636</v>
      </c>
      <c r="W121" s="14" t="n">
        <f aca="false">F121+DatosMinisterio!F121</f>
        <v>734</v>
      </c>
      <c r="X121" s="14" t="n">
        <f aca="false">G121+DatosMinisterio!G121</f>
        <v>1693</v>
      </c>
      <c r="Y121" s="14" t="n">
        <f aca="false">H121+DatosMinisterio!H121</f>
        <v>154</v>
      </c>
      <c r="Z121" s="14" t="n">
        <f aca="false">X121+0.33*Y121</f>
        <v>1743.82</v>
      </c>
      <c r="AC121" s="50" t="n">
        <f aca="false">IF(T121&gt;0,S121/T121,0)</f>
        <v>484.854166666667</v>
      </c>
      <c r="AD121" s="51" t="n">
        <f aca="false">EXP((((AC121-AC$145)/AC$146+2)/4-1.9)^3)</f>
        <v>0.774265727968242</v>
      </c>
      <c r="AE121" s="52" t="n">
        <f aca="false">S121/U121</f>
        <v>11.5699569702072</v>
      </c>
      <c r="AF121" s="51" t="n">
        <f aca="false">EXP((((AE121-AE$145)/AE$146+2)/4-1.9)^3)</f>
        <v>0.0041895626798506</v>
      </c>
      <c r="AG121" s="51" t="n">
        <f aca="false">V121/U121</f>
        <v>0.678365405691717</v>
      </c>
      <c r="AH121" s="51" t="n">
        <f aca="false">EXP((((AG121-AG$145)/AG$146+2)/4-1.9)^3)</f>
        <v>0.10987808184795</v>
      </c>
      <c r="AI121" s="51" t="n">
        <f aca="false">W121/U121</f>
        <v>0.364901319818335</v>
      </c>
      <c r="AJ121" s="51" t="n">
        <f aca="false">EXP((((AI121-AI$145)/AI$146+2)/4-1.9)^3)</f>
        <v>0.418720370301963</v>
      </c>
      <c r="AK121" s="51" t="n">
        <f aca="false">Z121/U121</f>
        <v>0.866924004803282</v>
      </c>
      <c r="AL121" s="51" t="n">
        <f aca="false">EXP((((AK121-AK$145)/AK$146+2)/4-1.9)^3)</f>
        <v>0.416920347986195</v>
      </c>
      <c r="AM121" s="51" t="n">
        <f aca="false">0.01*AD121+0.15*AF121+0.24*AH121+0.25*AJ121+0.35*AL121</f>
        <v>0.285344045695827</v>
      </c>
      <c r="AO121" s="44" t="n">
        <f aca="false">0.01*AD121/$AM$145</f>
        <v>0.00272553456193716</v>
      </c>
      <c r="AP121" s="43" t="n">
        <f aca="false">AO121*$J$145</f>
        <v>28383.4443745574</v>
      </c>
      <c r="AQ121" s="44" t="n">
        <f aca="false">0.15*AF121/$AM$145</f>
        <v>0.000221218584347632</v>
      </c>
      <c r="AR121" s="43" t="n">
        <f aca="false">AQ121*$J$145</f>
        <v>2303.74821553781</v>
      </c>
      <c r="AS121" s="44" t="n">
        <f aca="false">0.24*AH121/$AM$145</f>
        <v>0.00928290633641165</v>
      </c>
      <c r="AT121" s="43" t="n">
        <f aca="false">AS121*$J$145</f>
        <v>96671.2582967573</v>
      </c>
      <c r="AU121" s="44" t="n">
        <f aca="false">0.25*AJ121/$AM$145</f>
        <v>0.0368490041539052</v>
      </c>
      <c r="AV121" s="43" t="n">
        <f aca="false">AU121*$J$145</f>
        <v>383741.844358353</v>
      </c>
      <c r="AW121" s="44" t="n">
        <f aca="false">0.35*AL121/$AM$145</f>
        <v>0.0513668333670903</v>
      </c>
      <c r="AX121" s="43" t="n">
        <f aca="false">AW121*$J$145</f>
        <v>534929.066001541</v>
      </c>
    </row>
    <row r="122" customFormat="false" ht="13.8" hidden="false" customHeight="false" outlineLevel="0" collapsed="false">
      <c r="A122" s="13" t="s">
        <v>63</v>
      </c>
      <c r="B122" s="41"/>
      <c r="C122" s="41"/>
      <c r="D122" s="41"/>
      <c r="E122" s="41"/>
      <c r="F122" s="41"/>
      <c r="G122" s="41"/>
      <c r="H122" s="41"/>
      <c r="I122" s="15" t="n">
        <f aca="false">AO122+AQ122+AS122+AU122+AW122</f>
        <v>0.06731282767107</v>
      </c>
      <c r="J122" s="43" t="n">
        <f aca="false">AP122+AR122+AT122+AV122+AX122</f>
        <v>700989.056083756</v>
      </c>
      <c r="K122" s="15" t="n">
        <f aca="false">I122-DatosMinisterio!J122</f>
        <v>7.21644966006352E-016</v>
      </c>
      <c r="L122" s="43" t="n">
        <f aca="false">J122-DatosMinisterio!K122</f>
        <v>0.0560837561497465</v>
      </c>
      <c r="M122" s="44" t="n">
        <f aca="false">P156/P$179</f>
        <v>0.0734637857194433</v>
      </c>
      <c r="N122" s="43" t="n">
        <f aca="false">ROUND((N$145*M122),0)</f>
        <v>14535846</v>
      </c>
      <c r="O122" s="43" t="n">
        <f aca="false">N122-DatosMinisterio!L122</f>
        <v>672</v>
      </c>
      <c r="P122" s="14" t="n">
        <f aca="false">N122+J122</f>
        <v>15236835.0560838</v>
      </c>
      <c r="Q122" s="43" t="n">
        <f aca="false">P122-DatosMinisterio!M122</f>
        <v>672.056083755568</v>
      </c>
      <c r="S122" s="14" t="n">
        <f aca="false">B122+DatosMinisterio!B122</f>
        <v>24450</v>
      </c>
      <c r="T122" s="14" t="n">
        <f aca="false">C122+DatosMinisterio!C122</f>
        <v>92</v>
      </c>
      <c r="U122" s="14" t="n">
        <f aca="false">D122+DatosMinisterio!D122</f>
        <v>1373.07886363636</v>
      </c>
      <c r="V122" s="14" t="n">
        <f aca="false">E122+DatosMinisterio!E122</f>
        <v>1028.72090909091</v>
      </c>
      <c r="W122" s="14" t="n">
        <f aca="false">F122+DatosMinisterio!F122</f>
        <v>408</v>
      </c>
      <c r="X122" s="14" t="n">
        <f aca="false">G122+DatosMinisterio!G122</f>
        <v>829</v>
      </c>
      <c r="Y122" s="14" t="n">
        <f aca="false">H122+DatosMinisterio!H122</f>
        <v>50</v>
      </c>
      <c r="Z122" s="14" t="n">
        <f aca="false">X122+0.33*Y122</f>
        <v>845.5</v>
      </c>
      <c r="AC122" s="50" t="n">
        <f aca="false">IF(T122&gt;0,S122/T122,0)</f>
        <v>265.760869565217</v>
      </c>
      <c r="AD122" s="51" t="n">
        <f aca="false">EXP((((AC122-AC$145)/AC$146+2)/4-1.9)^3)</f>
        <v>0.141127633575639</v>
      </c>
      <c r="AE122" s="52" t="n">
        <f aca="false">S122/U122</f>
        <v>17.806697523002</v>
      </c>
      <c r="AF122" s="51" t="n">
        <f aca="false">EXP((((AE122-AE$145)/AE$146+2)/4-1.9)^3)</f>
        <v>0.0602425673743836</v>
      </c>
      <c r="AG122" s="51" t="n">
        <f aca="false">V122/U122</f>
        <v>0.749207446370941</v>
      </c>
      <c r="AH122" s="51" t="n">
        <f aca="false">EXP((((AG122-AG$145)/AG$146+2)/4-1.9)^3)</f>
        <v>0.205539323592656</v>
      </c>
      <c r="AI122" s="51" t="n">
        <f aca="false">W122/U122</f>
        <v>0.297142437193653</v>
      </c>
      <c r="AJ122" s="51" t="n">
        <f aca="false">EXP((((AI122-AI$145)/AI$146+2)/4-1.9)^3)</f>
        <v>0.268524964702587</v>
      </c>
      <c r="AK122" s="51" t="n">
        <f aca="false">Z122/U122</f>
        <v>0.615769437860867</v>
      </c>
      <c r="AL122" s="51" t="n">
        <f aca="false">EXP((((AK122-AK$145)/AK$146+2)/4-1.9)^3)</f>
        <v>0.183751201377079</v>
      </c>
      <c r="AM122" s="51" t="n">
        <f aca="false">0.01*AD122+0.15*AF122+0.24*AH122+0.25*AJ122+0.35*AL122</f>
        <v>0.191221260761776</v>
      </c>
      <c r="AO122" s="44" t="n">
        <f aca="false">0.01*AD122/$AM$145</f>
        <v>0.00049679099701877</v>
      </c>
      <c r="AP122" s="43" t="n">
        <f aca="false">AO122*$J$145</f>
        <v>5173.53176385377</v>
      </c>
      <c r="AQ122" s="44" t="n">
        <f aca="false">0.15*AF122/$AM$145</f>
        <v>0.00318094667401019</v>
      </c>
      <c r="AR122" s="43" t="n">
        <f aca="false">AQ122*$J$145</f>
        <v>33126.0605684747</v>
      </c>
      <c r="AS122" s="44" t="n">
        <f aca="false">0.24*AH122/$AM$145</f>
        <v>0.0173647214919562</v>
      </c>
      <c r="AT122" s="43" t="n">
        <f aca="false">AS122*$J$145</f>
        <v>180834.473145083</v>
      </c>
      <c r="AU122" s="44" t="n">
        <f aca="false">0.25*AJ122/$AM$145</f>
        <v>0.0236312303903847</v>
      </c>
      <c r="AV122" s="43" t="n">
        <f aca="false">AU122*$J$145</f>
        <v>246093.270162427</v>
      </c>
      <c r="AW122" s="44" t="n">
        <f aca="false">0.35*AL122/$AM$145</f>
        <v>0.0226391381177001</v>
      </c>
      <c r="AX122" s="43" t="n">
        <f aca="false">AW122*$J$145</f>
        <v>235761.720443917</v>
      </c>
    </row>
    <row r="123" customFormat="false" ht="13.8" hidden="false" customHeight="false" outlineLevel="0" collapsed="false">
      <c r="A123" s="13" t="s">
        <v>64</v>
      </c>
      <c r="B123" s="41"/>
      <c r="C123" s="41"/>
      <c r="D123" s="41"/>
      <c r="E123" s="41"/>
      <c r="F123" s="41"/>
      <c r="G123" s="41"/>
      <c r="H123" s="41"/>
      <c r="I123" s="15" t="n">
        <f aca="false">AO123+AQ123+AS123+AU123+AW123</f>
        <v>0.0761166856006748</v>
      </c>
      <c r="J123" s="43" t="n">
        <f aca="false">AP123+AR123+AT123+AV123+AX123</f>
        <v>792671.552176867</v>
      </c>
      <c r="K123" s="15" t="n">
        <f aca="false">I123-DatosMinisterio!J123</f>
        <v>0</v>
      </c>
      <c r="L123" s="43" t="n">
        <f aca="false">J123-DatosMinisterio!K123</f>
        <v>-0.447823133319616</v>
      </c>
      <c r="M123" s="44" t="n">
        <f aca="false">P157/P$179</f>
        <v>0.0572525826790565</v>
      </c>
      <c r="N123" s="43" t="n">
        <f aca="false">ROUND((N$145*M123),0)</f>
        <v>11328231</v>
      </c>
      <c r="O123" s="43" t="n">
        <f aca="false">N123-DatosMinisterio!L123</f>
        <v>-840</v>
      </c>
      <c r="P123" s="14" t="n">
        <f aca="false">N123+J123</f>
        <v>12120902.5521769</v>
      </c>
      <c r="Q123" s="43" t="n">
        <f aca="false">P123-DatosMinisterio!M123</f>
        <v>-840.44782313332</v>
      </c>
      <c r="S123" s="14" t="n">
        <f aca="false">B123+DatosMinisterio!B123</f>
        <v>13417</v>
      </c>
      <c r="T123" s="14" t="n">
        <f aca="false">C123+DatosMinisterio!C123</f>
        <v>51</v>
      </c>
      <c r="U123" s="14" t="n">
        <f aca="false">D123+DatosMinisterio!D123</f>
        <v>603.412272727273</v>
      </c>
      <c r="V123" s="14" t="n">
        <f aca="false">E123+DatosMinisterio!E123</f>
        <v>458.718181818182</v>
      </c>
      <c r="W123" s="14" t="n">
        <f aca="false">F123+DatosMinisterio!F123</f>
        <v>184</v>
      </c>
      <c r="X123" s="14" t="n">
        <f aca="false">G123+DatosMinisterio!G123</f>
        <v>342</v>
      </c>
      <c r="Y123" s="14" t="n">
        <f aca="false">H123+DatosMinisterio!H123</f>
        <v>49</v>
      </c>
      <c r="Z123" s="14" t="n">
        <f aca="false">X123+0.33*Y123</f>
        <v>358.17</v>
      </c>
      <c r="AC123" s="50" t="n">
        <f aca="false">IF(T123&gt;0,S123/T123,0)</f>
        <v>263.078431372549</v>
      </c>
      <c r="AD123" s="51" t="n">
        <f aca="false">EXP((((AC123-AC$145)/AC$146+2)/4-1.9)^3)</f>
        <v>0.136186433403352</v>
      </c>
      <c r="AE123" s="52" t="n">
        <f aca="false">S123/U123</f>
        <v>22.2352123190311</v>
      </c>
      <c r="AF123" s="51" t="n">
        <f aca="false">EXP((((AE123-AE$145)/AE$146+2)/4-1.9)^3)</f>
        <v>0.208716603040045</v>
      </c>
      <c r="AG123" s="51" t="n">
        <f aca="false">V123/U123</f>
        <v>0.760206914163164</v>
      </c>
      <c r="AH123" s="51" t="n">
        <f aca="false">EXP((((AG123-AG$145)/AG$146+2)/4-1.9)^3)</f>
        <v>0.223791786495571</v>
      </c>
      <c r="AI123" s="51" t="n">
        <f aca="false">W123/U123</f>
        <v>0.304932478698794</v>
      </c>
      <c r="AJ123" s="51" t="n">
        <f aca="false">EXP((((AI123-AI$145)/AI$146+2)/4-1.9)^3)</f>
        <v>0.284382865429997</v>
      </c>
      <c r="AK123" s="51" t="n">
        <f aca="false">Z123/U123</f>
        <v>0.593574271171451</v>
      </c>
      <c r="AL123" s="51" t="n">
        <f aca="false">EXP((((AK123-AK$145)/AK$146+2)/4-1.9)^3)</f>
        <v>0.167874362984132</v>
      </c>
      <c r="AM123" s="51" t="n">
        <f aca="false">0.01*AD123+0.15*AF123+0.24*AH123+0.25*AJ123+0.35*AL123</f>
        <v>0.216231126950923</v>
      </c>
      <c r="AO123" s="44" t="n">
        <f aca="false">0.01*AD123/$AM$145</f>
        <v>0.000479397211706384</v>
      </c>
      <c r="AP123" s="43" t="n">
        <f aca="false">AO123*$J$145</f>
        <v>4992.39462298912</v>
      </c>
      <c r="AQ123" s="44" t="n">
        <f aca="false">0.15*AF123/$AM$145</f>
        <v>0.0110207186245062</v>
      </c>
      <c r="AR123" s="43" t="n">
        <f aca="false">AQ123*$J$145</f>
        <v>114768.661683745</v>
      </c>
      <c r="AS123" s="44" t="n">
        <f aca="false">0.24*AH123/$AM$145</f>
        <v>0.0189067569979187</v>
      </c>
      <c r="AT123" s="43" t="n">
        <f aca="false">AS123*$J$145</f>
        <v>196893.076700626</v>
      </c>
      <c r="AU123" s="44" t="n">
        <f aca="false">0.25*AJ123/$AM$145</f>
        <v>0.0250267866881477</v>
      </c>
      <c r="AV123" s="43" t="n">
        <f aca="false">AU123*$J$145</f>
        <v>260626.453891701</v>
      </c>
      <c r="AW123" s="44" t="n">
        <f aca="false">0.35*AL123/$AM$145</f>
        <v>0.0206830260783958</v>
      </c>
      <c r="AX123" s="43" t="n">
        <f aca="false">AW123*$J$145</f>
        <v>215390.965277806</v>
      </c>
    </row>
    <row r="124" customFormat="false" ht="13.8" hidden="false" customHeight="false" outlineLevel="0" collapsed="false">
      <c r="A124" s="13" t="s">
        <v>65</v>
      </c>
      <c r="B124" s="41"/>
      <c r="C124" s="41"/>
      <c r="D124" s="41"/>
      <c r="E124" s="41"/>
      <c r="F124" s="41"/>
      <c r="G124" s="41"/>
      <c r="H124" s="41"/>
      <c r="I124" s="15" t="n">
        <f aca="false">AO124+AQ124+AS124+AU124+AW124</f>
        <v>0.047452957960178</v>
      </c>
      <c r="J124" s="43" t="n">
        <f aca="false">AP124+AR124+AT124+AV124+AX124</f>
        <v>494170.358901498</v>
      </c>
      <c r="K124" s="15" t="n">
        <f aca="false">I124-DatosMinisterio!J124</f>
        <v>0</v>
      </c>
      <c r="L124" s="43" t="n">
        <f aca="false">J124-DatosMinisterio!K124</f>
        <v>0.358901498024352</v>
      </c>
      <c r="M124" s="44" t="n">
        <f aca="false">P158/P$179</f>
        <v>0.0565413633612185</v>
      </c>
      <c r="N124" s="43" t="n">
        <f aca="false">ROUND((N$145*M124),0)</f>
        <v>11187506</v>
      </c>
      <c r="O124" s="43" t="n">
        <f aca="false">N124-DatosMinisterio!L124</f>
        <v>-155</v>
      </c>
      <c r="P124" s="14" t="n">
        <f aca="false">N124+J124</f>
        <v>11681676.3589015</v>
      </c>
      <c r="Q124" s="43" t="n">
        <f aca="false">P124-DatosMinisterio!M124</f>
        <v>-154.641098501161</v>
      </c>
      <c r="S124" s="14" t="n">
        <f aca="false">B124+DatosMinisterio!B124</f>
        <v>15303</v>
      </c>
      <c r="T124" s="14" t="n">
        <f aca="false">C124+DatosMinisterio!C124</f>
        <v>65</v>
      </c>
      <c r="U124" s="14" t="n">
        <f aca="false">D124+DatosMinisterio!D124</f>
        <v>635.724090909091</v>
      </c>
      <c r="V124" s="14" t="n">
        <f aca="false">E124+DatosMinisterio!E124</f>
        <v>359.082272727273</v>
      </c>
      <c r="W124" s="14" t="n">
        <f aca="false">F124+DatosMinisterio!F124</f>
        <v>143</v>
      </c>
      <c r="X124" s="14" t="n">
        <f aca="false">G124+DatosMinisterio!G124</f>
        <v>336</v>
      </c>
      <c r="Y124" s="14" t="n">
        <f aca="false">H124+DatosMinisterio!H124</f>
        <v>4</v>
      </c>
      <c r="Z124" s="14" t="n">
        <f aca="false">X124+0.33*Y124</f>
        <v>337.32</v>
      </c>
      <c r="AC124" s="50" t="n">
        <f aca="false">IF(T124&gt;0,S124/T124,0)</f>
        <v>235.430769230769</v>
      </c>
      <c r="AD124" s="51" t="n">
        <f aca="false">EXP((((AC124-AC$145)/AC$146+2)/4-1.9)^3)</f>
        <v>0.0919434483390772</v>
      </c>
      <c r="AE124" s="52" t="n">
        <f aca="false">S124/U124</f>
        <v>24.0717635509401</v>
      </c>
      <c r="AF124" s="51" t="n">
        <f aca="false">EXP((((AE124-AE$145)/AE$146+2)/4-1.9)^3)</f>
        <v>0.306012013553237</v>
      </c>
      <c r="AG124" s="51" t="n">
        <f aca="false">V124/U124</f>
        <v>0.564839806863041</v>
      </c>
      <c r="AH124" s="51" t="n">
        <f aca="false">EXP((((AG124-AG$145)/AG$146+2)/4-1.9)^3)</f>
        <v>0.0294726293673914</v>
      </c>
      <c r="AI124" s="51" t="n">
        <f aca="false">W124/U124</f>
        <v>0.224940350766806</v>
      </c>
      <c r="AJ124" s="51" t="n">
        <f aca="false">EXP((((AI124-AI$145)/AI$146+2)/4-1.9)^3)</f>
        <v>0.144891857473278</v>
      </c>
      <c r="AK124" s="51" t="n">
        <f aca="false">Z124/U124</f>
        <v>0.530607546298315</v>
      </c>
      <c r="AL124" s="51" t="n">
        <f aca="false">EXP((((AK124-AK$145)/AK$146+2)/4-1.9)^3)</f>
        <v>0.127674319768044</v>
      </c>
      <c r="AM124" s="51" t="n">
        <f aca="false">0.01*AD124+0.15*AF124+0.24*AH124+0.25*AJ124+0.35*AL124</f>
        <v>0.134803643851685</v>
      </c>
      <c r="AO124" s="44" t="n">
        <f aca="false">0.01*AD124/$AM$145</f>
        <v>0.000323655092999438</v>
      </c>
      <c r="AP124" s="43" t="n">
        <f aca="false">AO124*$J$145</f>
        <v>3370.51177298685</v>
      </c>
      <c r="AQ124" s="44" t="n">
        <f aca="false">0.15*AF124/$AM$145</f>
        <v>0.0161581409814424</v>
      </c>
      <c r="AR124" s="43" t="n">
        <f aca="false">AQ124*$J$145</f>
        <v>168269.264366643</v>
      </c>
      <c r="AS124" s="44" t="n">
        <f aca="false">0.24*AH124/$AM$145</f>
        <v>0.0024899566255977</v>
      </c>
      <c r="AT124" s="43" t="n">
        <f aca="false">AS124*$J$145</f>
        <v>25930.1593033119</v>
      </c>
      <c r="AU124" s="44" t="n">
        <f aca="false">0.25*AJ124/$AM$145</f>
        <v>0.0127510411161738</v>
      </c>
      <c r="AV124" s="43" t="n">
        <f aca="false">AU124*$J$145</f>
        <v>132788.067079723</v>
      </c>
      <c r="AW124" s="44" t="n">
        <f aca="false">0.35*AL124/$AM$145</f>
        <v>0.0157301641439647</v>
      </c>
      <c r="AX124" s="43" t="n">
        <f aca="false">AW124*$J$145</f>
        <v>163812.356378834</v>
      </c>
    </row>
    <row r="125" customFormat="false" ht="13.8" hidden="false" customHeight="false" outlineLevel="0" collapsed="false">
      <c r="A125" s="13" t="s">
        <v>66</v>
      </c>
      <c r="B125" s="41"/>
      <c r="C125" s="41"/>
      <c r="D125" s="41"/>
      <c r="E125" s="41"/>
      <c r="F125" s="41"/>
      <c r="G125" s="41"/>
      <c r="H125" s="41"/>
      <c r="I125" s="15" t="n">
        <f aca="false">AO125+AQ125+AS125+AU125+AW125</f>
        <v>0.0303396302474881</v>
      </c>
      <c r="J125" s="43" t="n">
        <f aca="false">AP125+AR125+AT125+AV125+AX125</f>
        <v>315953.875434317</v>
      </c>
      <c r="K125" s="15" t="n">
        <f aca="false">I125-DatosMinisterio!J125</f>
        <v>0</v>
      </c>
      <c r="L125" s="43" t="n">
        <f aca="false">J125-DatosMinisterio!K125</f>
        <v>-0.124565683305264</v>
      </c>
      <c r="M125" s="44" t="n">
        <f aca="false">P159/P$179</f>
        <v>0.0605559069072156</v>
      </c>
      <c r="N125" s="43" t="n">
        <f aca="false">ROUND((N$145*M125),0)</f>
        <v>11981840</v>
      </c>
      <c r="O125" s="43" t="n">
        <f aca="false">N125-DatosMinisterio!L125</f>
        <v>1027</v>
      </c>
      <c r="P125" s="14" t="n">
        <f aca="false">N125+J125</f>
        <v>12297793.8754343</v>
      </c>
      <c r="Q125" s="43" t="n">
        <f aca="false">P125-DatosMinisterio!M125</f>
        <v>1026.87543431669</v>
      </c>
      <c r="S125" s="14" t="n">
        <f aca="false">B125+DatosMinisterio!B125</f>
        <v>18215</v>
      </c>
      <c r="T125" s="14" t="n">
        <f aca="false">C125+DatosMinisterio!C125</f>
        <v>65</v>
      </c>
      <c r="U125" s="14" t="n">
        <f aca="false">D125+DatosMinisterio!D125</f>
        <v>980.007045454545</v>
      </c>
      <c r="V125" s="14" t="n">
        <f aca="false">E125+DatosMinisterio!E125</f>
        <v>625.271363636364</v>
      </c>
      <c r="W125" s="14" t="n">
        <f aca="false">F125+DatosMinisterio!F125</f>
        <v>206</v>
      </c>
      <c r="X125" s="14" t="n">
        <f aca="false">G125+DatosMinisterio!G125</f>
        <v>386</v>
      </c>
      <c r="Y125" s="14" t="n">
        <f aca="false">H125+DatosMinisterio!H125</f>
        <v>41</v>
      </c>
      <c r="Z125" s="14" t="n">
        <f aca="false">X125+0.33*Y125</f>
        <v>399.53</v>
      </c>
      <c r="AC125" s="50" t="n">
        <f aca="false">IF(T125&gt;0,S125/T125,0)</f>
        <v>280.230769230769</v>
      </c>
      <c r="AD125" s="51" t="n">
        <f aca="false">EXP((((AC125-AC$145)/AC$146+2)/4-1.9)^3)</f>
        <v>0.169798645887918</v>
      </c>
      <c r="AE125" s="52" t="n">
        <f aca="false">S125/U125</f>
        <v>18.5866010703541</v>
      </c>
      <c r="AF125" s="51" t="n">
        <f aca="false">EXP((((AE125-AE$145)/AE$146+2)/4-1.9)^3)</f>
        <v>0.0776970392621686</v>
      </c>
      <c r="AG125" s="51" t="n">
        <f aca="false">V125/U125</f>
        <v>0.638027416778776</v>
      </c>
      <c r="AH125" s="51" t="n">
        <f aca="false">EXP((((AG125-AG$145)/AG$146+2)/4-1.9)^3)</f>
        <v>0.0721124670982162</v>
      </c>
      <c r="AI125" s="51" t="n">
        <f aca="false">W125/U125</f>
        <v>0.210202570436066</v>
      </c>
      <c r="AJ125" s="51" t="n">
        <f aca="false">EXP((((AI125-AI$145)/AI$146+2)/4-1.9)^3)</f>
        <v>0.125220796314824</v>
      </c>
      <c r="AK125" s="51" t="n">
        <f aca="false">Z125/U125</f>
        <v>0.407680742554959</v>
      </c>
      <c r="AL125" s="51" t="n">
        <f aca="false">EXP((((AK125-AK$145)/AK$146+2)/4-1.9)^3)</f>
        <v>0.0692103665639453</v>
      </c>
      <c r="AM125" s="51" t="n">
        <f aca="false">0.01*AD125+0.15*AF125+0.24*AH125+0.25*AJ125+0.35*AL125</f>
        <v>0.0861883618278633</v>
      </c>
      <c r="AO125" s="44" t="n">
        <f aca="false">0.01*AD125/$AM$145</f>
        <v>0.000597717374307742</v>
      </c>
      <c r="AP125" s="43" t="n">
        <f aca="false">AO125*$J$145</f>
        <v>6224.5689643034</v>
      </c>
      <c r="AQ125" s="44" t="n">
        <f aca="false">0.15*AF125/$AM$145</f>
        <v>0.00410258309685732</v>
      </c>
      <c r="AR125" s="43" t="n">
        <f aca="false">AQ125*$J$145</f>
        <v>42723.8901123625</v>
      </c>
      <c r="AS125" s="44" t="n">
        <f aca="false">0.24*AH125/$AM$145</f>
        <v>0.00609232766446219</v>
      </c>
      <c r="AT125" s="43" t="n">
        <f aca="false">AS125*$J$145</f>
        <v>63444.8910649428</v>
      </c>
      <c r="AU125" s="44" t="n">
        <f aca="false">0.25*AJ125/$AM$145</f>
        <v>0.0110199120244202</v>
      </c>
      <c r="AV125" s="43" t="n">
        <f aca="false">AU125*$J$145</f>
        <v>114760.261831109</v>
      </c>
      <c r="AW125" s="44" t="n">
        <f aca="false">0.35*AL125/$AM$145</f>
        <v>0.0085270900874407</v>
      </c>
      <c r="AX125" s="43" t="n">
        <f aca="false">AW125*$J$145</f>
        <v>88800.2634615987</v>
      </c>
    </row>
    <row r="126" customFormat="false" ht="13.8" hidden="false" customHeight="false" outlineLevel="0" collapsed="false">
      <c r="A126" s="13" t="s">
        <v>67</v>
      </c>
      <c r="B126" s="41"/>
      <c r="C126" s="41"/>
      <c r="D126" s="41"/>
      <c r="E126" s="41"/>
      <c r="F126" s="41"/>
      <c r="G126" s="41"/>
      <c r="H126" s="41"/>
      <c r="I126" s="15" t="n">
        <f aca="false">AO126+AQ126+AS126+AU126+AW126</f>
        <v>0.0251454481165735</v>
      </c>
      <c r="J126" s="43" t="n">
        <f aca="false">AP126+AR126+AT126+AV126+AX126</f>
        <v>261862.182141184</v>
      </c>
      <c r="K126" s="15" t="n">
        <f aca="false">I126-DatosMinisterio!J126</f>
        <v>0</v>
      </c>
      <c r="L126" s="43" t="n">
        <f aca="false">J126-DatosMinisterio!K126</f>
        <v>0.182141184341162</v>
      </c>
      <c r="M126" s="44" t="n">
        <f aca="false">P160/P$179</f>
        <v>0.0461998813895625</v>
      </c>
      <c r="N126" s="43" t="n">
        <f aca="false">ROUND((N$145*M126),0)</f>
        <v>9141298</v>
      </c>
      <c r="O126" s="43" t="n">
        <f aca="false">N126-DatosMinisterio!L126</f>
        <v>-873</v>
      </c>
      <c r="P126" s="14" t="n">
        <f aca="false">N126+J126</f>
        <v>9403160.18214119</v>
      </c>
      <c r="Q126" s="43" t="n">
        <f aca="false">P126-DatosMinisterio!M126</f>
        <v>-872.817858815193</v>
      </c>
      <c r="S126" s="14" t="n">
        <f aca="false">B126+DatosMinisterio!B126</f>
        <v>12165</v>
      </c>
      <c r="T126" s="14" t="n">
        <f aca="false">C126+DatosMinisterio!C126</f>
        <v>59</v>
      </c>
      <c r="U126" s="14" t="n">
        <f aca="false">D126+DatosMinisterio!D126</f>
        <v>896.880681818182</v>
      </c>
      <c r="V126" s="14" t="n">
        <f aca="false">E126+DatosMinisterio!E126</f>
        <v>522.280454545455</v>
      </c>
      <c r="W126" s="14" t="n">
        <f aca="false">F126+DatosMinisterio!F126</f>
        <v>184</v>
      </c>
      <c r="X126" s="14" t="n">
        <f aca="false">G126+DatosMinisterio!G126</f>
        <v>392</v>
      </c>
      <c r="Y126" s="14" t="n">
        <f aca="false">H126+DatosMinisterio!H126</f>
        <v>40</v>
      </c>
      <c r="Z126" s="14" t="n">
        <f aca="false">X126+0.33*Y126</f>
        <v>405.2</v>
      </c>
      <c r="AC126" s="50" t="n">
        <f aca="false">IF(T126&gt;0,S126/T126,0)</f>
        <v>206.186440677966</v>
      </c>
      <c r="AD126" s="51" t="n">
        <f aca="false">EXP((((AC126-AC$145)/AC$146+2)/4-1.9)^3)</f>
        <v>0.0575588882498404</v>
      </c>
      <c r="AE126" s="52" t="n">
        <f aca="false">S126/U126</f>
        <v>13.5636771385674</v>
      </c>
      <c r="AF126" s="51" t="n">
        <f aca="false">EXP((((AE126-AE$145)/AE$146+2)/4-1.9)^3)</f>
        <v>0.011182805650941</v>
      </c>
      <c r="AG126" s="51" t="n">
        <f aca="false">V126/U126</f>
        <v>0.582329918720819</v>
      </c>
      <c r="AH126" s="51" t="n">
        <f aca="false">EXP((((AG126-AG$145)/AG$146+2)/4-1.9)^3)</f>
        <v>0.0370877043382778</v>
      </c>
      <c r="AI126" s="51" t="n">
        <f aca="false">W126/U126</f>
        <v>0.205155494738709</v>
      </c>
      <c r="AJ126" s="51" t="n">
        <f aca="false">EXP((((AI126-AI$145)/AI$146+2)/4-1.9)^3)</f>
        <v>0.118922461035624</v>
      </c>
      <c r="AK126" s="51" t="n">
        <f aca="false">Z126/U126</f>
        <v>0.451788078631114</v>
      </c>
      <c r="AL126" s="51" t="n">
        <f aca="false">EXP((((AK126-AK$145)/AK$146+2)/4-1.9)^3)</f>
        <v>0.0872803826139858</v>
      </c>
      <c r="AM126" s="51" t="n">
        <f aca="false">0.01*AD126+0.15*AF126+0.24*AH126+0.25*AJ126+0.35*AL126</f>
        <v>0.0714328079451273</v>
      </c>
      <c r="AO126" s="44" t="n">
        <f aca="false">0.01*AD126/$AM$145</f>
        <v>0.000202616147925449</v>
      </c>
      <c r="AP126" s="43" t="n">
        <f aca="false">AO126*$J$145</f>
        <v>2110.02430288083</v>
      </c>
      <c r="AQ126" s="44" t="n">
        <f aca="false">0.15*AF126/$AM$145</f>
        <v>0.00059047796254097</v>
      </c>
      <c r="AR126" s="43" t="n">
        <f aca="false">AQ126*$J$145</f>
        <v>6149.17845410541</v>
      </c>
      <c r="AS126" s="44" t="n">
        <f aca="false">0.24*AH126/$AM$145</f>
        <v>0.00313330629561935</v>
      </c>
      <c r="AT126" s="43" t="n">
        <f aca="false">AS126*$J$145</f>
        <v>32629.9384319503</v>
      </c>
      <c r="AU126" s="44" t="n">
        <f aca="false">0.25*AJ126/$AM$145</f>
        <v>0.0104656342788724</v>
      </c>
      <c r="AV126" s="43" t="n">
        <f aca="false">AU126*$J$145</f>
        <v>108988.068816749</v>
      </c>
      <c r="AW126" s="44" t="n">
        <f aca="false">0.35*AL126/$AM$145</f>
        <v>0.0107534134316153</v>
      </c>
      <c r="AX126" s="43" t="n">
        <f aca="false">AW126*$J$145</f>
        <v>111984.972135499</v>
      </c>
    </row>
    <row r="127" customFormat="false" ht="13.8" hidden="false" customHeight="false" outlineLevel="0" collapsed="false">
      <c r="A127" s="13" t="s">
        <v>68</v>
      </c>
      <c r="B127" s="41"/>
      <c r="C127" s="41"/>
      <c r="D127" s="41"/>
      <c r="E127" s="41"/>
      <c r="F127" s="41"/>
      <c r="G127" s="41"/>
      <c r="H127" s="41"/>
      <c r="I127" s="15" t="n">
        <f aca="false">AO127+AQ127+AS127+AU127+AW127</f>
        <v>0.0234788938795746</v>
      </c>
      <c r="J127" s="43" t="n">
        <f aca="false">AP127+AR127+AT127+AV127+AX127</f>
        <v>244506.852972502</v>
      </c>
      <c r="K127" s="15" t="n">
        <f aca="false">I127-DatosMinisterio!J127</f>
        <v>0</v>
      </c>
      <c r="L127" s="43" t="n">
        <f aca="false">J127-DatosMinisterio!K127</f>
        <v>-0.147027497878298</v>
      </c>
      <c r="M127" s="44" t="n">
        <f aca="false">P161/P$179</f>
        <v>0.04568192644892</v>
      </c>
      <c r="N127" s="43" t="n">
        <f aca="false">ROUND((N$145*M127),0)</f>
        <v>9038813</v>
      </c>
      <c r="O127" s="43" t="n">
        <f aca="false">N127-DatosMinisterio!L127</f>
        <v>1268</v>
      </c>
      <c r="P127" s="14" t="n">
        <f aca="false">N127+J127</f>
        <v>9283319.8529725</v>
      </c>
      <c r="Q127" s="43" t="n">
        <f aca="false">P127-DatosMinisterio!M127</f>
        <v>1267.85297250189</v>
      </c>
      <c r="S127" s="14" t="n">
        <f aca="false">B127+DatosMinisterio!B127</f>
        <v>9557</v>
      </c>
      <c r="T127" s="14" t="n">
        <f aca="false">C127+DatosMinisterio!C127</f>
        <v>51</v>
      </c>
      <c r="U127" s="14" t="n">
        <f aca="false">D127+DatosMinisterio!D127</f>
        <v>558.524318181818</v>
      </c>
      <c r="V127" s="14" t="n">
        <f aca="false">E127+DatosMinisterio!E127</f>
        <v>340.024545454545</v>
      </c>
      <c r="W127" s="14" t="n">
        <f aca="false">F127+DatosMinisterio!F127</f>
        <v>58</v>
      </c>
      <c r="X127" s="14" t="n">
        <f aca="false">G127+DatosMinisterio!G127</f>
        <v>268</v>
      </c>
      <c r="Y127" s="14" t="n">
        <f aca="false">H127+DatosMinisterio!H127</f>
        <v>28</v>
      </c>
      <c r="Z127" s="14" t="n">
        <f aca="false">X127+0.33*Y127</f>
        <v>277.24</v>
      </c>
      <c r="AC127" s="50" t="n">
        <f aca="false">IF(T127&gt;0,S127/T127,0)</f>
        <v>187.392156862745</v>
      </c>
      <c r="AD127" s="51" t="n">
        <f aca="false">EXP((((AC127-AC$145)/AC$146+2)/4-1.9)^3)</f>
        <v>0.0413312943844293</v>
      </c>
      <c r="AE127" s="52" t="n">
        <f aca="false">S127/U127</f>
        <v>17.1111618400273</v>
      </c>
      <c r="AF127" s="51" t="n">
        <f aca="false">EXP((((AE127-AE$145)/AE$146+2)/4-1.9)^3)</f>
        <v>0.0473555513795667</v>
      </c>
      <c r="AG127" s="51" t="n">
        <f aca="false">V127/U127</f>
        <v>0.608790941388976</v>
      </c>
      <c r="AH127" s="51" t="n">
        <f aca="false">EXP((((AG127-AG$145)/AG$146+2)/4-1.9)^3)</f>
        <v>0.0515033077697482</v>
      </c>
      <c r="AI127" s="51" t="n">
        <f aca="false">W127/U127</f>
        <v>0.103845075517588</v>
      </c>
      <c r="AJ127" s="51" t="n">
        <f aca="false">EXP((((AI127-AI$145)/AI$146+2)/4-1.9)^3)</f>
        <v>0.0349534835659922</v>
      </c>
      <c r="AK127" s="51" t="n">
        <f aca="false">Z127/U127</f>
        <v>0.496379460974069</v>
      </c>
      <c r="AL127" s="51" t="n">
        <f aca="false">EXP((((AK127-AK$145)/AK$146+2)/4-1.9)^3)</f>
        <v>0.108807644335116</v>
      </c>
      <c r="AM127" s="51" t="n">
        <f aca="false">0.01*AD127+0.15*AF127+0.24*AH127+0.25*AJ127+0.35*AL127</f>
        <v>0.0666984859243075</v>
      </c>
      <c r="AO127" s="44" t="n">
        <f aca="false">0.01*AD127/$AM$145</f>
        <v>0.000145492519254297</v>
      </c>
      <c r="AP127" s="43" t="n">
        <f aca="false">AO127*$J$145</f>
        <v>1515.14454626232</v>
      </c>
      <c r="AQ127" s="44" t="n">
        <f aca="false">0.15*AF127/$AM$145</f>
        <v>0.00250048246982257</v>
      </c>
      <c r="AR127" s="43" t="n">
        <f aca="false">AQ127*$J$145</f>
        <v>26039.7743924853</v>
      </c>
      <c r="AS127" s="44" t="n">
        <f aca="false">0.24*AH127/$AM$145</f>
        <v>0.00435118973685354</v>
      </c>
      <c r="AT127" s="43" t="n">
        <f aca="false">AS127*$J$145</f>
        <v>45312.8548006191</v>
      </c>
      <c r="AU127" s="44" t="n">
        <f aca="false">0.25*AJ127/$AM$145</f>
        <v>0.00307604108247195</v>
      </c>
      <c r="AV127" s="43" t="n">
        <f aca="false">AU127*$J$145</f>
        <v>32033.5842287546</v>
      </c>
      <c r="AW127" s="44" t="n">
        <f aca="false">0.35*AL127/$AM$145</f>
        <v>0.0134056880711723</v>
      </c>
      <c r="AX127" s="43" t="n">
        <f aca="false">AW127*$J$145</f>
        <v>139605.495004381</v>
      </c>
    </row>
    <row r="128" customFormat="false" ht="13.8" hidden="false" customHeight="false" outlineLevel="0" collapsed="false">
      <c r="A128" s="13" t="s">
        <v>69</v>
      </c>
      <c r="B128" s="41"/>
      <c r="C128" s="41"/>
      <c r="D128" s="41"/>
      <c r="E128" s="41"/>
      <c r="F128" s="41"/>
      <c r="G128" s="41"/>
      <c r="H128" s="41"/>
      <c r="I128" s="15" t="n">
        <f aca="false">AO128+AQ128+AS128+AU128+AW128</f>
        <v>0.0157503946900847</v>
      </c>
      <c r="J128" s="43" t="n">
        <f aca="false">AP128+AR128+AT128+AV128+AX128</f>
        <v>164023.035263073</v>
      </c>
      <c r="K128" s="15" t="n">
        <f aca="false">I128-DatosMinisterio!J128</f>
        <v>-1.07552855510562E-016</v>
      </c>
      <c r="L128" s="43" t="n">
        <f aca="false">J128-DatosMinisterio!K128</f>
        <v>0.0352630729903467</v>
      </c>
      <c r="M128" s="44" t="n">
        <f aca="false">P162/P$179</f>
        <v>0.0194948404587189</v>
      </c>
      <c r="N128" s="43" t="n">
        <f aca="false">ROUND((N$145*M128),0)</f>
        <v>3857329</v>
      </c>
      <c r="O128" s="43" t="n">
        <f aca="false">N128-DatosMinisterio!L128</f>
        <v>331</v>
      </c>
      <c r="P128" s="14" t="n">
        <f aca="false">N128+J128</f>
        <v>4021352.03526307</v>
      </c>
      <c r="Q128" s="43" t="n">
        <f aca="false">P128-DatosMinisterio!M128</f>
        <v>331.035263073165</v>
      </c>
      <c r="S128" s="14" t="n">
        <f aca="false">B128+DatosMinisterio!B128</f>
        <v>15060</v>
      </c>
      <c r="T128" s="14" t="n">
        <f aca="false">C128+DatosMinisterio!C128</f>
        <v>61</v>
      </c>
      <c r="U128" s="14" t="n">
        <f aca="false">D128+DatosMinisterio!D128</f>
        <v>871.540681818182</v>
      </c>
      <c r="V128" s="14" t="n">
        <f aca="false">E128+DatosMinisterio!E128</f>
        <v>484.164545454545</v>
      </c>
      <c r="W128" s="14" t="n">
        <f aca="false">F128+DatosMinisterio!F128</f>
        <v>114</v>
      </c>
      <c r="X128" s="14" t="n">
        <f aca="false">G128+DatosMinisterio!G128</f>
        <v>293</v>
      </c>
      <c r="Y128" s="14" t="n">
        <f aca="false">H128+DatosMinisterio!H128</f>
        <v>32</v>
      </c>
      <c r="Z128" s="14" t="n">
        <f aca="false">X128+0.33*Y128</f>
        <v>303.56</v>
      </c>
      <c r="AC128" s="50" t="n">
        <f aca="false">IF(T128&gt;0,S128/T128,0)</f>
        <v>246.885245901639</v>
      </c>
      <c r="AD128" s="51" t="n">
        <f aca="false">EXP((((AC128-AC$145)/AC$146+2)/4-1.9)^3)</f>
        <v>0.108815523797819</v>
      </c>
      <c r="AE128" s="52" t="n">
        <f aca="false">S128/U128</f>
        <v>17.2797441521402</v>
      </c>
      <c r="AF128" s="51" t="n">
        <f aca="false">EXP((((AE128-AE$145)/AE$146+2)/4-1.9)^3)</f>
        <v>0.0502613790053113</v>
      </c>
      <c r="AG128" s="51" t="n">
        <f aca="false">V128/U128</f>
        <v>0.555527189441686</v>
      </c>
      <c r="AH128" s="51" t="n">
        <f aca="false">EXP((((AG128-AG$145)/AG$146+2)/4-1.9)^3)</f>
        <v>0.0259674782430912</v>
      </c>
      <c r="AI128" s="51" t="n">
        <f aca="false">W128/U128</f>
        <v>0.130802844179547</v>
      </c>
      <c r="AJ128" s="51" t="n">
        <f aca="false">EXP((((AI128-AI$145)/AI$146+2)/4-1.9)^3)</f>
        <v>0.0502158707419584</v>
      </c>
      <c r="AK128" s="51" t="n">
        <f aca="false">Z128/U128</f>
        <v>0.348302731395994</v>
      </c>
      <c r="AL128" s="51" t="n">
        <f aca="false">EXP((((AK128-AK$145)/AK$146+2)/4-1.9)^3)</f>
        <v>0.0495141657001281</v>
      </c>
      <c r="AM128" s="51" t="n">
        <f aca="false">0.01*AD128+0.15*AF128+0.24*AH128+0.25*AJ128+0.35*AL128</f>
        <v>0.0447434825476512</v>
      </c>
      <c r="AO128" s="44" t="n">
        <f aca="false">0.01*AD128/$AM$145</f>
        <v>0.000383047396098122</v>
      </c>
      <c r="AP128" s="43" t="n">
        <f aca="false">AO128*$J$145</f>
        <v>3989.01727822623</v>
      </c>
      <c r="AQ128" s="44" t="n">
        <f aca="false">0.15*AF128/$AM$145</f>
        <v>0.00265391687881639</v>
      </c>
      <c r="AR128" s="43" t="n">
        <f aca="false">AQ128*$J$145</f>
        <v>27637.6249843061</v>
      </c>
      <c r="AS128" s="44" t="n">
        <f aca="false">0.24*AH128/$AM$145</f>
        <v>0.00219382850764535</v>
      </c>
      <c r="AT128" s="43" t="n">
        <f aca="false">AS128*$J$145</f>
        <v>22846.3106957679</v>
      </c>
      <c r="AU128" s="44" t="n">
        <f aca="false">0.25*AJ128/$AM$145</f>
        <v>0.00441918989570046</v>
      </c>
      <c r="AV128" s="43" t="n">
        <f aca="false">AU128*$J$145</f>
        <v>46021.001654835</v>
      </c>
      <c r="AW128" s="44" t="n">
        <f aca="false">0.35*AL128/$AM$145</f>
        <v>0.00610041201182436</v>
      </c>
      <c r="AX128" s="43" t="n">
        <f aca="false">AW128*$J$145</f>
        <v>63529.0806499377</v>
      </c>
    </row>
    <row r="129" customFormat="false" ht="13.8" hidden="false" customHeight="false" outlineLevel="0" collapsed="false">
      <c r="A129" s="13" t="s">
        <v>70</v>
      </c>
      <c r="B129" s="41"/>
      <c r="C129" s="41"/>
      <c r="D129" s="41"/>
      <c r="E129" s="41"/>
      <c r="F129" s="41"/>
      <c r="G129" s="41"/>
      <c r="H129" s="41"/>
      <c r="I129" s="15" t="n">
        <f aca="false">AO129+AQ129+AS129+AU129+AW129</f>
        <v>0.0133672170127874</v>
      </c>
      <c r="J129" s="43" t="n">
        <f aca="false">AP129+AR129+AT129+AV129+AX129</f>
        <v>139204.861249467</v>
      </c>
      <c r="K129" s="15" t="n">
        <f aca="false">I129-DatosMinisterio!J129</f>
        <v>0</v>
      </c>
      <c r="L129" s="43" t="n">
        <f aca="false">J129-DatosMinisterio!K129</f>
        <v>-0.138750533107668</v>
      </c>
      <c r="M129" s="44" t="n">
        <f aca="false">P163/P$179</f>
        <v>0.0187529500913774</v>
      </c>
      <c r="N129" s="43" t="n">
        <f aca="false">ROUND((N$145*M129),0)</f>
        <v>3710536</v>
      </c>
      <c r="O129" s="43" t="n">
        <f aca="false">N129-DatosMinisterio!L129</f>
        <v>-182</v>
      </c>
      <c r="P129" s="14" t="n">
        <f aca="false">N129+J129</f>
        <v>3849740.86124947</v>
      </c>
      <c r="Q129" s="43" t="n">
        <f aca="false">P129-DatosMinisterio!M129</f>
        <v>-182.138750533108</v>
      </c>
      <c r="S129" s="14" t="n">
        <f aca="false">B129+DatosMinisterio!B129</f>
        <v>5955</v>
      </c>
      <c r="T129" s="14" t="n">
        <f aca="false">C129+DatosMinisterio!C129</f>
        <v>53</v>
      </c>
      <c r="U129" s="14" t="n">
        <f aca="false">D129+DatosMinisterio!D129</f>
        <v>382.730909090909</v>
      </c>
      <c r="V129" s="14" t="n">
        <f aca="false">E129+DatosMinisterio!E129</f>
        <v>229.057272727273</v>
      </c>
      <c r="W129" s="14" t="n">
        <f aca="false">F129+DatosMinisterio!F129</f>
        <v>42</v>
      </c>
      <c r="X129" s="14" t="n">
        <f aca="false">G129+DatosMinisterio!G129</f>
        <v>116</v>
      </c>
      <c r="Y129" s="14" t="n">
        <f aca="false">H129+DatosMinisterio!H129</f>
        <v>5</v>
      </c>
      <c r="Z129" s="14" t="n">
        <f aca="false">X129+0.33*Y129</f>
        <v>117.65</v>
      </c>
      <c r="AC129" s="50" t="n">
        <f aca="false">IF(T129&gt;0,S129/T129,0)</f>
        <v>112.358490566038</v>
      </c>
      <c r="AD129" s="51" t="n">
        <f aca="false">EXP((((AC129-AC$145)/AC$146+2)/4-1.9)^3)</f>
        <v>0.00853966108489276</v>
      </c>
      <c r="AE129" s="52" t="n">
        <f aca="false">S129/U129</f>
        <v>15.5592345915953</v>
      </c>
      <c r="AF129" s="51" t="n">
        <f aca="false">EXP((((AE129-AE$145)/AE$146+2)/4-1.9)^3)</f>
        <v>0.0263613189749831</v>
      </c>
      <c r="AG129" s="51" t="n">
        <f aca="false">V129/U129</f>
        <v>0.598481249584328</v>
      </c>
      <c r="AH129" s="51" t="n">
        <f aca="false">EXP((((AG129-AG$145)/AG$146+2)/4-1.9)^3)</f>
        <v>0.045442134305931</v>
      </c>
      <c r="AI129" s="51" t="n">
        <f aca="false">W129/U129</f>
        <v>0.109737674701428</v>
      </c>
      <c r="AJ129" s="51" t="n">
        <f aca="false">EXP((((AI129-AI$145)/AI$146+2)/4-1.9)^3)</f>
        <v>0.0379238808596582</v>
      </c>
      <c r="AK129" s="51" t="n">
        <f aca="false">Z129/U129</f>
        <v>0.307396129252929</v>
      </c>
      <c r="AL129" s="51" t="n">
        <f aca="false">EXP((((AK129-AK$145)/AK$146+2)/4-1.9)^3)</f>
        <v>0.0387048874634363</v>
      </c>
      <c r="AM129" s="51" t="n">
        <f aca="false">0.01*AD129+0.15*AF129+0.24*AH129+0.25*AJ129+0.35*AL129</f>
        <v>0.0379733875176371</v>
      </c>
      <c r="AO129" s="44" t="n">
        <f aca="false">0.01*AD129/$AM$145</f>
        <v>3.00609217137655E-005</v>
      </c>
      <c r="AP129" s="43" t="n">
        <f aca="false">AO129*$J$145</f>
        <v>313.051432634983</v>
      </c>
      <c r="AQ129" s="44" t="n">
        <f aca="false">0.15*AF129/$AM$145</f>
        <v>0.00139193851740872</v>
      </c>
      <c r="AR129" s="43" t="n">
        <f aca="false">AQ129*$J$145</f>
        <v>14495.5085264426</v>
      </c>
      <c r="AS129" s="44" t="n">
        <f aca="false">0.24*AH129/$AM$145</f>
        <v>0.00383911940756605</v>
      </c>
      <c r="AT129" s="43" t="n">
        <f aca="false">AS129*$J$145</f>
        <v>39980.2055984521</v>
      </c>
      <c r="AU129" s="44" t="n">
        <f aca="false">0.25*AJ129/$AM$145</f>
        <v>0.00333744747675392</v>
      </c>
      <c r="AV129" s="43" t="n">
        <f aca="false">AU129*$J$145</f>
        <v>34755.8442781676</v>
      </c>
      <c r="AW129" s="44" t="n">
        <f aca="false">0.35*AL129/$AM$145</f>
        <v>0.00476865068934497</v>
      </c>
      <c r="AX129" s="43" t="n">
        <f aca="false">AW129*$J$145</f>
        <v>49660.2514137696</v>
      </c>
    </row>
    <row r="130" customFormat="false" ht="13.8" hidden="false" customHeight="false" outlineLevel="0" collapsed="false">
      <c r="A130" s="13" t="s">
        <v>71</v>
      </c>
      <c r="B130" s="41"/>
      <c r="C130" s="41"/>
      <c r="D130" s="41"/>
      <c r="E130" s="41"/>
      <c r="F130" s="41"/>
      <c r="G130" s="41"/>
      <c r="H130" s="41"/>
      <c r="I130" s="15" t="n">
        <f aca="false">AO130+AQ130+AS130+AU130+AW130</f>
        <v>0.0180562227087745</v>
      </c>
      <c r="J130" s="43" t="n">
        <f aca="false">AP130+AR130+AT130+AV130+AX130</f>
        <v>188035.697666907</v>
      </c>
      <c r="K130" s="15" t="n">
        <f aca="false">I130-DatosMinisterio!J130</f>
        <v>-1.00613961606655E-016</v>
      </c>
      <c r="L130" s="43" t="n">
        <f aca="false">J130-DatosMinisterio!K130</f>
        <v>-0.302333093248308</v>
      </c>
      <c r="M130" s="44" t="n">
        <f aca="false">P164/P$179</f>
        <v>0.0207422887673186</v>
      </c>
      <c r="N130" s="43" t="n">
        <f aca="false">ROUND((N$145*M130),0)</f>
        <v>4104154</v>
      </c>
      <c r="O130" s="43" t="n">
        <f aca="false">N130-DatosMinisterio!L130</f>
        <v>451</v>
      </c>
      <c r="P130" s="14" t="n">
        <f aca="false">N130+J130</f>
        <v>4292189.69766691</v>
      </c>
      <c r="Q130" s="43" t="n">
        <f aca="false">P130-DatosMinisterio!M130</f>
        <v>450.697666906752</v>
      </c>
      <c r="S130" s="14" t="n">
        <f aca="false">B130+DatosMinisterio!B130</f>
        <v>7054</v>
      </c>
      <c r="T130" s="14" t="n">
        <f aca="false">C130+DatosMinisterio!C130</f>
        <v>40</v>
      </c>
      <c r="U130" s="14" t="n">
        <f aca="false">D130+DatosMinisterio!D130</f>
        <v>325.824090909091</v>
      </c>
      <c r="V130" s="14" t="n">
        <f aca="false">E130+DatosMinisterio!E130</f>
        <v>165.454545454545</v>
      </c>
      <c r="W130" s="14" t="n">
        <f aca="false">F130+DatosMinisterio!F130</f>
        <v>27</v>
      </c>
      <c r="X130" s="14" t="n">
        <f aca="false">G130+DatosMinisterio!G130</f>
        <v>96</v>
      </c>
      <c r="Y130" s="14" t="n">
        <f aca="false">H130+DatosMinisterio!H130</f>
        <v>19</v>
      </c>
      <c r="Z130" s="14" t="n">
        <f aca="false">X130+0.33*Y130</f>
        <v>102.27</v>
      </c>
      <c r="AC130" s="50" t="n">
        <f aca="false">IF(T130&gt;0,S130/T130,0)</f>
        <v>176.35</v>
      </c>
      <c r="AD130" s="51" t="n">
        <f aca="false">EXP((((AC130-AC$145)/AC$146+2)/4-1.9)^3)</f>
        <v>0.0336357302955699</v>
      </c>
      <c r="AE130" s="52" t="n">
        <f aca="false">S130/U130</f>
        <v>21.6497189643603</v>
      </c>
      <c r="AF130" s="51" t="n">
        <f aca="false">EXP((((AE130-AE$145)/AE$146+2)/4-1.9)^3)</f>
        <v>0.181928450007689</v>
      </c>
      <c r="AG130" s="51" t="n">
        <f aca="false">V130/U130</f>
        <v>0.507803290397913</v>
      </c>
      <c r="AH130" s="51" t="n">
        <f aca="false">EXP((((AG130-AG$145)/AG$146+2)/4-1.9)^3)</f>
        <v>0.012938263200761</v>
      </c>
      <c r="AI130" s="51" t="n">
        <f aca="false">W130/U130</f>
        <v>0.0828668006858134</v>
      </c>
      <c r="AJ130" s="51" t="n">
        <f aca="false">EXP((((AI130-AI$145)/AI$146+2)/4-1.9)^3)</f>
        <v>0.0258589857387789</v>
      </c>
      <c r="AK130" s="51" t="n">
        <f aca="false">Z130/U130</f>
        <v>0.313881026153264</v>
      </c>
      <c r="AL130" s="51" t="n">
        <f aca="false">EXP((((AK130-AK$145)/AK$146+2)/4-1.9)^3)</f>
        <v>0.0402808269505578</v>
      </c>
      <c r="AM130" s="51" t="n">
        <f aca="false">0.01*AD130+0.15*AF130+0.24*AH130+0.25*AJ130+0.35*AL130</f>
        <v>0.0512938438396816</v>
      </c>
      <c r="AO130" s="44" t="n">
        <f aca="false">0.01*AD130/$AM$145</f>
        <v>0.000118402948916697</v>
      </c>
      <c r="AP130" s="43" t="n">
        <f aca="false">AO130*$J$145</f>
        <v>1233.03646972359</v>
      </c>
      <c r="AQ130" s="44" t="n">
        <f aca="false">0.15*AF130/$AM$145</f>
        <v>0.00960624228319101</v>
      </c>
      <c r="AR130" s="43" t="n">
        <f aca="false">AQ130*$J$145</f>
        <v>100038.446512923</v>
      </c>
      <c r="AS130" s="44" t="n">
        <f aca="false">0.24*AH130/$AM$145</f>
        <v>0.00109307228000856</v>
      </c>
      <c r="AT130" s="43" t="n">
        <f aca="false">AS130*$J$145</f>
        <v>11383.1454167812</v>
      </c>
      <c r="AU130" s="44" t="n">
        <f aca="false">0.25*AJ130/$AM$145</f>
        <v>0.00227569027085275</v>
      </c>
      <c r="AV130" s="43" t="n">
        <f aca="false">AU130*$J$145</f>
        <v>23698.8109116335</v>
      </c>
      <c r="AW130" s="44" t="n">
        <f aca="false">0.35*AL130/$AM$145</f>
        <v>0.00496281492580548</v>
      </c>
      <c r="AX130" s="43" t="n">
        <f aca="false">AW130*$J$145</f>
        <v>51682.2583558457</v>
      </c>
    </row>
    <row r="131" customFormat="false" ht="13.8" hidden="false" customHeight="false" outlineLevel="0" collapsed="false">
      <c r="A131" s="13" t="s">
        <v>72</v>
      </c>
      <c r="B131" s="41"/>
      <c r="C131" s="41"/>
      <c r="D131" s="41"/>
      <c r="E131" s="41"/>
      <c r="F131" s="41"/>
      <c r="G131" s="41"/>
      <c r="H131" s="41"/>
      <c r="I131" s="15" t="n">
        <f aca="false">AO131+AQ131+AS131+AU131+AW131</f>
        <v>0.0489183196733156</v>
      </c>
      <c r="J131" s="43" t="n">
        <f aca="false">AP131+AR131+AT131+AV131+AX131</f>
        <v>509430.489245941</v>
      </c>
      <c r="K131" s="15" t="n">
        <f aca="false">I131-DatosMinisterio!J131</f>
        <v>0</v>
      </c>
      <c r="L131" s="43" t="n">
        <f aca="false">J131-DatosMinisterio!K131</f>
        <v>0.489245941047557</v>
      </c>
      <c r="M131" s="44" t="n">
        <f aca="false">P165/P$179</f>
        <v>0.0251359942461656</v>
      </c>
      <c r="N131" s="43" t="n">
        <f aca="false">ROUND((N$145*M131),0)</f>
        <v>4973511</v>
      </c>
      <c r="O131" s="43" t="n">
        <f aca="false">N131-DatosMinisterio!L131</f>
        <v>-1140</v>
      </c>
      <c r="P131" s="14" t="n">
        <f aca="false">N131+J131</f>
        <v>5482941.48924594</v>
      </c>
      <c r="Q131" s="43" t="n">
        <f aca="false">P131-DatosMinisterio!M131</f>
        <v>-1139.51075405907</v>
      </c>
      <c r="S131" s="14" t="n">
        <f aca="false">B131+DatosMinisterio!B131</f>
        <v>11114</v>
      </c>
      <c r="T131" s="14" t="n">
        <f aca="false">C131+DatosMinisterio!C131</f>
        <v>46</v>
      </c>
      <c r="U131" s="14" t="n">
        <f aca="false">D131+DatosMinisterio!D131</f>
        <v>474.556136363636</v>
      </c>
      <c r="V131" s="14" t="n">
        <f aca="false">E131+DatosMinisterio!E131</f>
        <v>383.178636363636</v>
      </c>
      <c r="W131" s="14" t="n">
        <f aca="false">F131+DatosMinisterio!F131</f>
        <v>57</v>
      </c>
      <c r="X131" s="14" t="n">
        <f aca="false">G131+DatosMinisterio!G131</f>
        <v>130</v>
      </c>
      <c r="Y131" s="14" t="n">
        <f aca="false">H131+DatosMinisterio!H131</f>
        <v>18</v>
      </c>
      <c r="Z131" s="14" t="n">
        <f aca="false">X131+0.33*Y131</f>
        <v>135.94</v>
      </c>
      <c r="AC131" s="50" t="n">
        <f aca="false">IF(T131&gt;0,S131/T131,0)</f>
        <v>241.608695652174</v>
      </c>
      <c r="AD131" s="51" t="n">
        <f aca="false">EXP((((AC131-AC$145)/AC$146+2)/4-1.9)^3)</f>
        <v>0.100792501698272</v>
      </c>
      <c r="AE131" s="52" t="n">
        <f aca="false">S131/U131</f>
        <v>23.4197793440473</v>
      </c>
      <c r="AF131" s="51" t="n">
        <f aca="false">EXP((((AE131-AE$145)/AE$146+2)/4-1.9)^3)</f>
        <v>0.269323212013716</v>
      </c>
      <c r="AG131" s="51" t="n">
        <f aca="false">V131/U131</f>
        <v>0.80744638410917</v>
      </c>
      <c r="AH131" s="51" t="n">
        <f aca="false">EXP((((AG131-AG$145)/AG$146+2)/4-1.9)^3)</f>
        <v>0.311534546772567</v>
      </c>
      <c r="AI131" s="51" t="n">
        <f aca="false">W131/U131</f>
        <v>0.120112238852861</v>
      </c>
      <c r="AJ131" s="51" t="n">
        <f aca="false">EXP((((AI131-AI$145)/AI$146+2)/4-1.9)^3)</f>
        <v>0.0436388635662809</v>
      </c>
      <c r="AK131" s="51" t="n">
        <f aca="false">Z131/U131</f>
        <v>0.286457153502771</v>
      </c>
      <c r="AL131" s="51" t="n">
        <f aca="false">EXP((((AK131-AK$145)/AK$146+2)/4-1.9)^3)</f>
        <v>0.0339485921818503</v>
      </c>
      <c r="AM131" s="51" t="n">
        <f aca="false">0.01*AD131+0.15*AF131+0.24*AH131+0.25*AJ131+0.35*AL131</f>
        <v>0.138966421199674</v>
      </c>
      <c r="AO131" s="44" t="n">
        <f aca="false">0.01*AD131/$AM$145</f>
        <v>0.000354805123150199</v>
      </c>
      <c r="AP131" s="43" t="n">
        <f aca="false">AO131*$J$145</f>
        <v>3694.90507197386</v>
      </c>
      <c r="AQ131" s="44" t="n">
        <f aca="false">0.15*AF131/$AM$145</f>
        <v>0.0142208875356308</v>
      </c>
      <c r="AR131" s="43" t="n">
        <f aca="false">AQ131*$J$145</f>
        <v>148094.900707306</v>
      </c>
      <c r="AS131" s="44" t="n">
        <f aca="false">0.24*AH131/$AM$145</f>
        <v>0.0263195895815516</v>
      </c>
      <c r="AT131" s="43" t="n">
        <f aca="false">AS131*$J$145</f>
        <v>274089.57394332</v>
      </c>
      <c r="AU131" s="44" t="n">
        <f aca="false">0.25*AJ131/$AM$145</f>
        <v>0.00384038795071262</v>
      </c>
      <c r="AV131" s="43" t="n">
        <f aca="false">AU131*$J$145</f>
        <v>39993.4160799262</v>
      </c>
      <c r="AW131" s="44" t="n">
        <f aca="false">0.35*AL131/$AM$145</f>
        <v>0.00418264948227029</v>
      </c>
      <c r="AX131" s="43" t="n">
        <f aca="false">AW131*$J$145</f>
        <v>43557.6934434146</v>
      </c>
    </row>
    <row r="132" customFormat="false" ht="13.8" hidden="false" customHeight="false" outlineLevel="0" collapsed="false">
      <c r="A132" s="13" t="s">
        <v>73</v>
      </c>
      <c r="B132" s="41"/>
      <c r="C132" s="41"/>
      <c r="D132" s="41"/>
      <c r="E132" s="41"/>
      <c r="F132" s="41"/>
      <c r="G132" s="41"/>
      <c r="H132" s="41"/>
      <c r="I132" s="15" t="n">
        <f aca="false">AO132+AQ132+AS132+AU132+AW132</f>
        <v>0.129167913305213</v>
      </c>
      <c r="J132" s="43" t="n">
        <f aca="false">AP132+AR132+AT132+AV132+AX132</f>
        <v>1345141.73236915</v>
      </c>
      <c r="K132" s="15" t="n">
        <f aca="false">I132-DatosMinisterio!J132</f>
        <v>0</v>
      </c>
      <c r="L132" s="43" t="n">
        <f aca="false">J132-DatosMinisterio!K132</f>
        <v>-0.267630845308304</v>
      </c>
      <c r="M132" s="44" t="n">
        <f aca="false">P166/P$179</f>
        <v>0.0370698588547802</v>
      </c>
      <c r="N132" s="43" t="n">
        <f aca="false">ROUND((N$145*M132),0)</f>
        <v>7334794</v>
      </c>
      <c r="O132" s="43" t="n">
        <f aca="false">N132-DatosMinisterio!L132</f>
        <v>-641</v>
      </c>
      <c r="P132" s="14" t="n">
        <f aca="false">N132+J132</f>
        <v>8679935.73236915</v>
      </c>
      <c r="Q132" s="43" t="n">
        <f aca="false">P132-DatosMinisterio!M132</f>
        <v>-641.267630845308</v>
      </c>
      <c r="S132" s="14" t="n">
        <f aca="false">B132+DatosMinisterio!B132</f>
        <v>8867</v>
      </c>
      <c r="T132" s="14" t="n">
        <f aca="false">C132+DatosMinisterio!C132</f>
        <v>50</v>
      </c>
      <c r="U132" s="14" t="n">
        <f aca="false">D132+DatosMinisterio!D132</f>
        <v>345.488181818182</v>
      </c>
      <c r="V132" s="14" t="n">
        <f aca="false">E132+DatosMinisterio!E132</f>
        <v>244.833636363636</v>
      </c>
      <c r="W132" s="14" t="n">
        <f aca="false">F132+DatosMinisterio!F132</f>
        <v>113</v>
      </c>
      <c r="X132" s="14" t="n">
        <f aca="false">G132+DatosMinisterio!G132</f>
        <v>322</v>
      </c>
      <c r="Y132" s="14" t="n">
        <f aca="false">H132+DatosMinisterio!H132</f>
        <v>47</v>
      </c>
      <c r="Z132" s="14" t="n">
        <f aca="false">X132+0.33*Y132</f>
        <v>337.51</v>
      </c>
      <c r="AC132" s="50" t="n">
        <f aca="false">IF(T132&gt;0,S132/T132,0)</f>
        <v>177.34</v>
      </c>
      <c r="AD132" s="51" t="n">
        <f aca="false">EXP((((AC132-AC$145)/AC$146+2)/4-1.9)^3)</f>
        <v>0.0342748932260002</v>
      </c>
      <c r="AE132" s="52" t="n">
        <f aca="false">S132/U132</f>
        <v>25.6651326055094</v>
      </c>
      <c r="AF132" s="51" t="n">
        <f aca="false">EXP((((AE132-AE$145)/AE$146+2)/4-1.9)^3)</f>
        <v>0.403540012227312</v>
      </c>
      <c r="AG132" s="51" t="n">
        <f aca="false">V132/U132</f>
        <v>0.708659946268388</v>
      </c>
      <c r="AH132" s="51" t="n">
        <f aca="false">EXP((((AG132-AG$145)/AG$146+2)/4-1.9)^3)</f>
        <v>0.146091839717069</v>
      </c>
      <c r="AI132" s="51" t="n">
        <f aca="false">W132/U132</f>
        <v>0.327073416535758</v>
      </c>
      <c r="AJ132" s="51" t="n">
        <f aca="false">EXP((((AI132-AI$145)/AI$146+2)/4-1.9)^3)</f>
        <v>0.331701632339196</v>
      </c>
      <c r="AK132" s="51" t="n">
        <f aca="false">Z132/U132</f>
        <v>0.976907511637024</v>
      </c>
      <c r="AL132" s="51" t="n">
        <f aca="false">EXP((((AK132-AK$145)/AK$146+2)/4-1.9)^3)</f>
        <v>0.537363000773308</v>
      </c>
      <c r="AM132" s="51" t="n">
        <f aca="false">0.01*AD132+0.15*AF132+0.24*AH132+0.25*AJ132+0.35*AL132</f>
        <v>0.36693825065391</v>
      </c>
      <c r="AO132" s="44" t="n">
        <f aca="false">0.01*AD132/$AM$145</f>
        <v>0.000120652900832001</v>
      </c>
      <c r="AP132" s="43" t="n">
        <f aca="false">AO132*$J$145</f>
        <v>1256.46724397438</v>
      </c>
      <c r="AQ132" s="44" t="n">
        <f aca="false">0.15*AF132/$AM$145</f>
        <v>0.0213078445303832</v>
      </c>
      <c r="AR132" s="43" t="n">
        <f aca="false">AQ132*$J$145</f>
        <v>221897.762154957</v>
      </c>
      <c r="AS132" s="44" t="n">
        <f aca="false">0.24*AH132/$AM$145</f>
        <v>0.0123423784052243</v>
      </c>
      <c r="AT132" s="43" t="n">
        <f aca="false">AS132*$J$145</f>
        <v>128532.294474165</v>
      </c>
      <c r="AU132" s="44" t="n">
        <f aca="false">0.25*AJ132/$AM$145</f>
        <v>0.0291910202962171</v>
      </c>
      <c r="AV132" s="43" t="n">
        <f aca="false">AU132*$J$145</f>
        <v>303992.366262776</v>
      </c>
      <c r="AW132" s="44" t="n">
        <f aca="false">0.35*AL132/$AM$145</f>
        <v>0.0662060171725561</v>
      </c>
      <c r="AX132" s="43" t="n">
        <f aca="false">AW132*$J$145</f>
        <v>689462.842233282</v>
      </c>
    </row>
    <row r="133" customFormat="false" ht="13.8" hidden="false" customHeight="false" outlineLevel="0" collapsed="false">
      <c r="A133" s="13" t="s">
        <v>74</v>
      </c>
      <c r="B133" s="41"/>
      <c r="C133" s="41"/>
      <c r="D133" s="41"/>
      <c r="E133" s="41"/>
      <c r="F133" s="41"/>
      <c r="G133" s="41"/>
      <c r="H133" s="41"/>
      <c r="I133" s="15" t="n">
        <f aca="false">AO133+AQ133+AS133+AU133+AW133</f>
        <v>0.0058159834284263</v>
      </c>
      <c r="J133" s="43" t="n">
        <f aca="false">AP133+AR133+AT133+AV133+AX133</f>
        <v>60567.0698252886</v>
      </c>
      <c r="K133" s="15" t="n">
        <f aca="false">I133-DatosMinisterio!J133</f>
        <v>0</v>
      </c>
      <c r="L133" s="43" t="n">
        <f aca="false">J133-DatosMinisterio!K133</f>
        <v>0.0698252886068076</v>
      </c>
      <c r="M133" s="44" t="n">
        <f aca="false">P167/P$179</f>
        <v>0.00978200413623594</v>
      </c>
      <c r="N133" s="43" t="n">
        <f aca="false">ROUND((N$145*M133),0)</f>
        <v>1935507</v>
      </c>
      <c r="O133" s="43" t="n">
        <f aca="false">N133-DatosMinisterio!L133</f>
        <v>-221</v>
      </c>
      <c r="P133" s="14" t="n">
        <f aca="false">N133+J133</f>
        <v>1996074.06982529</v>
      </c>
      <c r="Q133" s="43" t="n">
        <f aca="false">P133-DatosMinisterio!M133</f>
        <v>-220.930174711393</v>
      </c>
      <c r="S133" s="14" t="n">
        <f aca="false">B133+DatosMinisterio!B133</f>
        <v>2714</v>
      </c>
      <c r="T133" s="14" t="n">
        <f aca="false">C133+DatosMinisterio!C133</f>
        <v>22</v>
      </c>
      <c r="U133" s="14" t="n">
        <f aca="false">D133+DatosMinisterio!D133</f>
        <v>237.204545454545</v>
      </c>
      <c r="V133" s="14" t="n">
        <f aca="false">E133+DatosMinisterio!E133</f>
        <v>107.181818181818</v>
      </c>
      <c r="W133" s="14" t="n">
        <f aca="false">F133+DatosMinisterio!F133</f>
        <v>13</v>
      </c>
      <c r="X133" s="14" t="n">
        <f aca="false">G133+DatosMinisterio!G133</f>
        <v>62</v>
      </c>
      <c r="Y133" s="14" t="n">
        <f aca="false">H133+DatosMinisterio!H133</f>
        <v>3</v>
      </c>
      <c r="Z133" s="14" t="n">
        <f aca="false">X133+0.33*Y133</f>
        <v>62.99</v>
      </c>
      <c r="AC133" s="50" t="n">
        <f aca="false">IF(T133&gt;0,S133/T133,0)</f>
        <v>123.363636363636</v>
      </c>
      <c r="AD133" s="51" t="n">
        <f aca="false">EXP((((AC133-AC$145)/AC$146+2)/4-1.9)^3)</f>
        <v>0.0110539993206859</v>
      </c>
      <c r="AE133" s="52" t="n">
        <f aca="false">S133/U133</f>
        <v>11.4416019929099</v>
      </c>
      <c r="AF133" s="51" t="n">
        <f aca="false">EXP((((AE133-AE$145)/AE$146+2)/4-1.9)^3)</f>
        <v>0.00391535648708391</v>
      </c>
      <c r="AG133" s="51" t="n">
        <f aca="false">V133/U133</f>
        <v>0.451853981029031</v>
      </c>
      <c r="AH133" s="51" t="n">
        <f aca="false">EXP((((AG133-AG$145)/AG$146+2)/4-1.9)^3)</f>
        <v>0.00513915192937986</v>
      </c>
      <c r="AI133" s="51" t="n">
        <f aca="false">W133/U133</f>
        <v>0.0548050205997893</v>
      </c>
      <c r="AJ133" s="51" t="n">
        <f aca="false">EXP((((AI133-AI$145)/AI$146+2)/4-1.9)^3)</f>
        <v>0.0168111310701248</v>
      </c>
      <c r="AK133" s="51" t="n">
        <f aca="false">Z133/U133</f>
        <v>0.265551403660056</v>
      </c>
      <c r="AL133" s="51" t="n">
        <f aca="false">EXP((((AK133-AK$145)/AK$146+2)/4-1.9)^3)</f>
        <v>0.0296798139680663</v>
      </c>
      <c r="AM133" s="51" t="n">
        <f aca="false">0.01*AD133+0.15*AF133+0.24*AH133+0.25*AJ133+0.35*AL133</f>
        <v>0.016521957585675</v>
      </c>
      <c r="AO133" s="44" t="n">
        <f aca="false">0.01*AD133/$AM$145</f>
        <v>3.89117793902858E-005</v>
      </c>
      <c r="AP133" s="43" t="n">
        <f aca="false">AO133*$J$145</f>
        <v>405.223379392497</v>
      </c>
      <c r="AQ133" s="44" t="n">
        <f aca="false">0.15*AF133/$AM$145</f>
        <v>0.0002067398641521</v>
      </c>
      <c r="AR133" s="43" t="n">
        <f aca="false">AQ133*$J$145</f>
        <v>2152.96827129355</v>
      </c>
      <c r="AS133" s="44" t="n">
        <f aca="false">0.24*AH133/$AM$145</f>
        <v>0.000434174543336483</v>
      </c>
      <c r="AT133" s="43" t="n">
        <f aca="false">AS133*$J$145</f>
        <v>4521.4502768518</v>
      </c>
      <c r="AU133" s="44" t="n">
        <f aca="false">0.25*AJ133/$AM$145</f>
        <v>0.00147944423670656</v>
      </c>
      <c r="AV133" s="43" t="n">
        <f aca="false">AU133*$J$145</f>
        <v>15406.7843366384</v>
      </c>
      <c r="AW133" s="44" t="n">
        <f aca="false">0.35*AL133/$AM$145</f>
        <v>0.00365671300484087</v>
      </c>
      <c r="AX133" s="43" t="n">
        <f aca="false">AW133*$J$145</f>
        <v>38080.6435611123</v>
      </c>
    </row>
    <row r="134" customFormat="false" ht="13.8" hidden="false" customHeight="false" outlineLevel="0" collapsed="false">
      <c r="A134" s="13" t="s">
        <v>75</v>
      </c>
      <c r="B134" s="41"/>
      <c r="C134" s="41"/>
      <c r="D134" s="41"/>
      <c r="E134" s="41"/>
      <c r="F134" s="41"/>
      <c r="G134" s="41"/>
      <c r="H134" s="41"/>
      <c r="I134" s="15" t="n">
        <f aca="false">AO134+AQ134+AS134+AU134+AW134</f>
        <v>0.09255737606738</v>
      </c>
      <c r="J134" s="43" t="n">
        <f aca="false">AP134+AR134+AT134+AV134+AX134</f>
        <v>963883.258628089</v>
      </c>
      <c r="K134" s="15" t="n">
        <f aca="false">I134-DatosMinisterio!J134</f>
        <v>7.07767178198537E-016</v>
      </c>
      <c r="L134" s="43" t="n">
        <f aca="false">J134-DatosMinisterio!K134</f>
        <v>0.258628088631667</v>
      </c>
      <c r="M134" s="44" t="n">
        <f aca="false">P168/P$179</f>
        <v>0.0655689192369972</v>
      </c>
      <c r="N134" s="43" t="n">
        <f aca="false">ROUND((N$145*M134),0)</f>
        <v>12973735</v>
      </c>
      <c r="O134" s="43" t="n">
        <f aca="false">N134-DatosMinisterio!L134</f>
        <v>-798</v>
      </c>
      <c r="P134" s="14" t="n">
        <f aca="false">N134+J134</f>
        <v>13937618.2586281</v>
      </c>
      <c r="Q134" s="43" t="n">
        <f aca="false">P134-DatosMinisterio!M134</f>
        <v>-797.741371911019</v>
      </c>
      <c r="S134" s="14" t="n">
        <f aca="false">B134+DatosMinisterio!B134</f>
        <v>8205</v>
      </c>
      <c r="T134" s="14" t="n">
        <f aca="false">C134+DatosMinisterio!C134</f>
        <v>28</v>
      </c>
      <c r="U134" s="14" t="n">
        <f aca="false">D134+DatosMinisterio!D134</f>
        <v>413.710227272727</v>
      </c>
      <c r="V134" s="14" t="n">
        <f aca="false">E134+DatosMinisterio!E134</f>
        <v>378.232954545455</v>
      </c>
      <c r="W134" s="14" t="n">
        <f aca="false">F134+DatosMinisterio!F134</f>
        <v>101</v>
      </c>
      <c r="X134" s="14" t="n">
        <f aca="false">G134+DatosMinisterio!G134</f>
        <v>249</v>
      </c>
      <c r="Y134" s="14" t="n">
        <f aca="false">H134+DatosMinisterio!H134</f>
        <v>43</v>
      </c>
      <c r="Z134" s="14" t="n">
        <f aca="false">X134+0.33*Y134</f>
        <v>263.19</v>
      </c>
      <c r="AC134" s="50" t="n">
        <f aca="false">IF(T134&gt;0,S134/T134,0)</f>
        <v>293.035714285714</v>
      </c>
      <c r="AD134" s="51" t="n">
        <f aca="false">EXP((((AC134-AC$145)/AC$146+2)/4-1.9)^3)</f>
        <v>0.19799381750951</v>
      </c>
      <c r="AE134" s="52" t="n">
        <f aca="false">S134/U134</f>
        <v>19.8327221787318</v>
      </c>
      <c r="AF134" s="51" t="n">
        <f aca="false">EXP((((AE134-AE$145)/AE$146+2)/4-1.9)^3)</f>
        <v>0.112920053329768</v>
      </c>
      <c r="AG134" s="51" t="n">
        <f aca="false">V134/U134</f>
        <v>0.914246082430337</v>
      </c>
      <c r="AH134" s="51" t="n">
        <f aca="false">EXP((((AG134-AG$145)/AG$146+2)/4-1.9)^3)</f>
        <v>0.545745302267668</v>
      </c>
      <c r="AI134" s="51" t="n">
        <f aca="false">W134/U134</f>
        <v>0.244132229134907</v>
      </c>
      <c r="AJ134" s="51" t="n">
        <f aca="false">EXP((((AI134-AI$145)/AI$146+2)/4-1.9)^3)</f>
        <v>0.173388093290494</v>
      </c>
      <c r="AK134" s="51" t="n">
        <f aca="false">Z134/U134</f>
        <v>0.636169914713032</v>
      </c>
      <c r="AL134" s="51" t="n">
        <f aca="false">EXP((((AK134-AK$145)/AK$146+2)/4-1.9)^3)</f>
        <v>0.199119283538137</v>
      </c>
      <c r="AM134" s="51" t="n">
        <f aca="false">0.01*AD134+0.15*AF134+0.24*AH134+0.25*AJ134+0.35*AL134</f>
        <v>0.262935591279772</v>
      </c>
      <c r="AO134" s="44" t="n">
        <f aca="false">0.01*AD134/$AM$145</f>
        <v>0.000696968719109034</v>
      </c>
      <c r="AP134" s="43" t="n">
        <f aca="false">AO134*$J$145</f>
        <v>7258.16254392957</v>
      </c>
      <c r="AQ134" s="44" t="n">
        <f aca="false">0.15*AF134/$AM$145</f>
        <v>0.00596243957924537</v>
      </c>
      <c r="AR134" s="43" t="n">
        <f aca="false">AQ134*$J$145</f>
        <v>62092.2495343033</v>
      </c>
      <c r="AS134" s="44" t="n">
        <f aca="false">0.24*AH134/$AM$145</f>
        <v>0.0461065795769708</v>
      </c>
      <c r="AT134" s="43" t="n">
        <f aca="false">AS134*$J$145</f>
        <v>480149.309056616</v>
      </c>
      <c r="AU134" s="44" t="n">
        <f aca="false">0.25*AJ134/$AM$145</f>
        <v>0.0152588195441543</v>
      </c>
      <c r="AV134" s="43" t="n">
        <f aca="false">AU134*$J$145</f>
        <v>158903.820850869</v>
      </c>
      <c r="AW134" s="44" t="n">
        <f aca="false">0.35*AL134/$AM$145</f>
        <v>0.0245325686479005</v>
      </c>
      <c r="AX134" s="43" t="n">
        <f aca="false">AW134*$J$145</f>
        <v>255479.716642371</v>
      </c>
    </row>
    <row r="135" customFormat="false" ht="13.8" hidden="false" customHeight="false" outlineLevel="0" collapsed="false">
      <c r="A135" s="13" t="s">
        <v>76</v>
      </c>
      <c r="B135" s="41"/>
      <c r="C135" s="41"/>
      <c r="D135" s="41"/>
      <c r="E135" s="41"/>
      <c r="F135" s="41"/>
      <c r="G135" s="41"/>
      <c r="H135" s="41"/>
      <c r="I135" s="15" t="n">
        <f aca="false">AO135+AQ135+AS135+AU135+AW135</f>
        <v>0.0022610162312436</v>
      </c>
      <c r="J135" s="43" t="n">
        <f aca="false">AP135+AR135+AT135+AV135+AX135</f>
        <v>23545.9969305477</v>
      </c>
      <c r="K135" s="15" t="n">
        <f aca="false">I135-DatosMinisterio!J135</f>
        <v>0</v>
      </c>
      <c r="L135" s="43" t="n">
        <f aca="false">J135-DatosMinisterio!K135</f>
        <v>-1.00306945225748</v>
      </c>
      <c r="M135" s="44" t="n">
        <f aca="false">P169/P$179</f>
        <v>0.00841754135614732</v>
      </c>
      <c r="N135" s="43" t="n">
        <f aca="false">ROUND((N$145*M135),0)</f>
        <v>1665529</v>
      </c>
      <c r="O135" s="43" t="n">
        <f aca="false">N135-DatosMinisterio!L135</f>
        <v>-30</v>
      </c>
      <c r="P135" s="14" t="n">
        <f aca="false">N135+J135</f>
        <v>1689074.99693055</v>
      </c>
      <c r="Q135" s="43" t="n">
        <f aca="false">P135-DatosMinisterio!M135</f>
        <v>-31.0030694522429</v>
      </c>
      <c r="S135" s="14" t="n">
        <f aca="false">B135+DatosMinisterio!B135</f>
        <v>3226</v>
      </c>
      <c r="T135" s="14" t="n">
        <f aca="false">C135+DatosMinisterio!C135</f>
        <v>26</v>
      </c>
      <c r="U135" s="14" t="n">
        <f aca="false">D135+DatosMinisterio!D135</f>
        <v>246.164318181818</v>
      </c>
      <c r="V135" s="14" t="n">
        <f aca="false">E135+DatosMinisterio!E135</f>
        <v>66.2097727272727</v>
      </c>
      <c r="W135" s="14" t="n">
        <f aca="false">F135+DatosMinisterio!F135</f>
        <v>1</v>
      </c>
      <c r="X135" s="14" t="n">
        <f aca="false">G135+DatosMinisterio!G135</f>
        <v>23</v>
      </c>
      <c r="Y135" s="14" t="n">
        <f aca="false">H135+DatosMinisterio!H135</f>
        <v>5</v>
      </c>
      <c r="Z135" s="14" t="n">
        <f aca="false">X135+0.33*Y135</f>
        <v>24.65</v>
      </c>
      <c r="AC135" s="50" t="n">
        <f aca="false">IF(T135&gt;0,S135/T135,0)</f>
        <v>124.076923076923</v>
      </c>
      <c r="AD135" s="51" t="n">
        <f aca="false">EXP((((AC135-AC$145)/AC$146+2)/4-1.9)^3)</f>
        <v>0.0112367464829688</v>
      </c>
      <c r="AE135" s="52" t="n">
        <f aca="false">S135/U135</f>
        <v>13.1050674761777</v>
      </c>
      <c r="AF135" s="51" t="n">
        <f aca="false">EXP((((AE135-AE$145)/AE$146+2)/4-1.9)^3)</f>
        <v>0.00902428624501539</v>
      </c>
      <c r="AG135" s="51" t="n">
        <f aca="false">V135/U135</f>
        <v>0.268965759198171</v>
      </c>
      <c r="AH135" s="51" t="n">
        <f aca="false">EXP((((AG135-AG$145)/AG$146+2)/4-1.9)^3)</f>
        <v>0.000102866664127157</v>
      </c>
      <c r="AI135" s="51" t="n">
        <f aca="false">W135/U135</f>
        <v>0.00406232717798441</v>
      </c>
      <c r="AJ135" s="51" t="n">
        <f aca="false">EXP((((AI135-AI$145)/AI$146+2)/4-1.9)^3)</f>
        <v>0.0070986134959909</v>
      </c>
      <c r="AK135" s="51" t="n">
        <f aca="false">Z135/U135</f>
        <v>0.100136364937316</v>
      </c>
      <c r="AL135" s="51" t="n">
        <f aca="false">EXP((((AK135-AK$145)/AK$146+2)/4-1.9)^3)</f>
        <v>0.00902202534394064</v>
      </c>
      <c r="AM135" s="51" t="n">
        <f aca="false">0.01*AD135+0.15*AF135+0.24*AH135+0.25*AJ135+0.35*AL135</f>
        <v>0.00642306064534946</v>
      </c>
      <c r="AO135" s="44" t="n">
        <f aca="false">0.01*AD135/$AM$145</f>
        <v>3.95550775357494E-005</v>
      </c>
      <c r="AP135" s="43" t="n">
        <f aca="false">AO135*$J$145</f>
        <v>411.922621949541</v>
      </c>
      <c r="AQ135" s="44" t="n">
        <f aca="false">0.15*AF135/$AM$145</f>
        <v>0.000476503153293628</v>
      </c>
      <c r="AR135" s="43" t="n">
        <f aca="false">AQ135*$J$145</f>
        <v>4962.25618808451</v>
      </c>
      <c r="AS135" s="44" t="n">
        <f aca="false">0.24*AH135/$AM$145</f>
        <v>8.69055586129463E-006</v>
      </c>
      <c r="AT135" s="43" t="n">
        <f aca="false">AS135*$J$145</f>
        <v>90.5025796839361</v>
      </c>
      <c r="AU135" s="44" t="n">
        <f aca="false">0.25*AJ135/$AM$145</f>
        <v>0.000624705308729304</v>
      </c>
      <c r="AV135" s="43" t="n">
        <f aca="false">AU135*$J$145</f>
        <v>6505.6186145761</v>
      </c>
      <c r="AW135" s="44" t="n">
        <f aca="false">0.35*AL135/$AM$145</f>
        <v>0.00111156213582363</v>
      </c>
      <c r="AX135" s="43" t="n">
        <f aca="false">AW135*$J$145</f>
        <v>11575.6969262537</v>
      </c>
    </row>
    <row r="136" customFormat="false" ht="13.8" hidden="false" customHeight="false" outlineLevel="0" collapsed="false">
      <c r="A136" s="13" t="s">
        <v>77</v>
      </c>
      <c r="B136" s="41"/>
      <c r="C136" s="41"/>
      <c r="D136" s="41"/>
      <c r="E136" s="41"/>
      <c r="F136" s="41"/>
      <c r="G136" s="41"/>
      <c r="H136" s="41"/>
      <c r="I136" s="15" t="n">
        <f aca="false">AO136+AQ136+AS136+AU136+AW136</f>
        <v>0.0700608664344738</v>
      </c>
      <c r="J136" s="43" t="n">
        <f aca="false">AP136+AR136+AT136+AV136+AX136</f>
        <v>729606.856961967</v>
      </c>
      <c r="K136" s="15" t="n">
        <f aca="false">I136-DatosMinisterio!J136</f>
        <v>0</v>
      </c>
      <c r="L136" s="43" t="n">
        <f aca="false">J136-DatosMinisterio!K136</f>
        <v>-0.143038033274934</v>
      </c>
      <c r="M136" s="44" t="n">
        <f aca="false">P170/P$179</f>
        <v>0.0417476153237977</v>
      </c>
      <c r="N136" s="43" t="n">
        <f aca="false">ROUND((N$145*M136),0)</f>
        <v>8260354</v>
      </c>
      <c r="O136" s="43" t="n">
        <f aca="false">N136-DatosMinisterio!L136</f>
        <v>-18</v>
      </c>
      <c r="P136" s="14" t="n">
        <f aca="false">N136+J136</f>
        <v>8989960.85696197</v>
      </c>
      <c r="Q136" s="43" t="n">
        <f aca="false">P136-DatosMinisterio!M136</f>
        <v>-18.1430380325764</v>
      </c>
      <c r="S136" s="14" t="n">
        <f aca="false">B136+DatosMinisterio!B136</f>
        <v>8850</v>
      </c>
      <c r="T136" s="14" t="n">
        <f aca="false">C136+DatosMinisterio!C136</f>
        <v>65</v>
      </c>
      <c r="U136" s="14" t="n">
        <f aca="false">D136+DatosMinisterio!D136</f>
        <v>352.626590909091</v>
      </c>
      <c r="V136" s="14" t="n">
        <f aca="false">E136+DatosMinisterio!E136</f>
        <v>285.876590909091</v>
      </c>
      <c r="W136" s="14" t="n">
        <f aca="false">F136+DatosMinisterio!F136</f>
        <v>33</v>
      </c>
      <c r="X136" s="14" t="n">
        <f aca="false">G136+DatosMinisterio!G136</f>
        <v>196</v>
      </c>
      <c r="Y136" s="14" t="n">
        <f aca="false">H136+DatosMinisterio!H136</f>
        <v>45</v>
      </c>
      <c r="Z136" s="14" t="n">
        <f aca="false">X136+0.33*Y136</f>
        <v>210.85</v>
      </c>
      <c r="AC136" s="50" t="n">
        <f aca="false">IF(T136&gt;0,S136/T136,0)</f>
        <v>136.153846153846</v>
      </c>
      <c r="AD136" s="51" t="n">
        <f aca="false">EXP((((AC136-AC$145)/AC$146+2)/4-1.9)^3)</f>
        <v>0.0147435518220085</v>
      </c>
      <c r="AE136" s="52" t="n">
        <f aca="false">S136/U136</f>
        <v>25.097369932268</v>
      </c>
      <c r="AF136" s="51" t="n">
        <f aca="false">EXP((((AE136-AE$145)/AE$146+2)/4-1.9)^3)</f>
        <v>0.367709705203857</v>
      </c>
      <c r="AG136" s="51" t="n">
        <f aca="false">V136/U136</f>
        <v>0.810706277629504</v>
      </c>
      <c r="AH136" s="51" t="n">
        <f aca="false">EXP((((AG136-AG$145)/AG$146+2)/4-1.9)^3)</f>
        <v>0.318092067141014</v>
      </c>
      <c r="AI136" s="51" t="n">
        <f aca="false">W136/U136</f>
        <v>0.0935834133067621</v>
      </c>
      <c r="AJ136" s="51" t="n">
        <f aca="false">EXP((((AI136-AI$145)/AI$146+2)/4-1.9)^3)</f>
        <v>0.0302278988820584</v>
      </c>
      <c r="AK136" s="51" t="n">
        <f aca="false">Z136/U136</f>
        <v>0.597941293810024</v>
      </c>
      <c r="AL136" s="51" t="n">
        <f aca="false">EXP((((AK136-AK$145)/AK$146+2)/4-1.9)^3)</f>
        <v>0.170928244293686</v>
      </c>
      <c r="AM136" s="51" t="n">
        <f aca="false">0.01*AD136+0.15*AF136+0.24*AH136+0.25*AJ136+0.35*AL136</f>
        <v>0.199027847635947</v>
      </c>
      <c r="AO136" s="44" t="n">
        <f aca="false">0.01*AD136/$AM$145</f>
        <v>5.1899572207649E-005</v>
      </c>
      <c r="AP136" s="43" t="n">
        <f aca="false">AO136*$J$145</f>
        <v>540.476955013236</v>
      </c>
      <c r="AQ136" s="44" t="n">
        <f aca="false">0.15*AF136/$AM$145</f>
        <v>0.0194159215775197</v>
      </c>
      <c r="AR136" s="43" t="n">
        <f aca="false">AQ136*$J$145</f>
        <v>202195.465716132</v>
      </c>
      <c r="AS136" s="44" t="n">
        <f aca="false">0.24*AH136/$AM$145</f>
        <v>0.0268735931312646</v>
      </c>
      <c r="AT136" s="43" t="n">
        <f aca="false">AS136*$J$145</f>
        <v>279858.911509676</v>
      </c>
      <c r="AU136" s="44" t="n">
        <f aca="false">0.25*AJ136/$AM$145</f>
        <v>0.00266017144249639</v>
      </c>
      <c r="AV136" s="43" t="n">
        <f aca="false">AU136*$J$145</f>
        <v>27702.7593850132</v>
      </c>
      <c r="AW136" s="44" t="n">
        <f aca="false">0.35*AL136/$AM$145</f>
        <v>0.0210592807109855</v>
      </c>
      <c r="AX136" s="43" t="n">
        <f aca="false">AW136*$J$145</f>
        <v>219309.243396132</v>
      </c>
    </row>
    <row r="137" customFormat="false" ht="13.8" hidden="false" customHeight="false" outlineLevel="0" collapsed="false">
      <c r="A137" s="13" t="s">
        <v>78</v>
      </c>
      <c r="B137" s="41"/>
      <c r="C137" s="41"/>
      <c r="D137" s="41"/>
      <c r="E137" s="41"/>
      <c r="F137" s="41"/>
      <c r="G137" s="41"/>
      <c r="H137" s="41"/>
      <c r="I137" s="15" t="n">
        <f aca="false">AO137+AQ137+AS137+AU137+AW137</f>
        <v>0.00475155394121666</v>
      </c>
      <c r="J137" s="43" t="n">
        <f aca="false">AP137+AR137+AT137+AV137+AX137</f>
        <v>49482.2075884362</v>
      </c>
      <c r="K137" s="15" t="n">
        <f aca="false">I137-DatosMinisterio!J137</f>
        <v>-2.86229373536173E-017</v>
      </c>
      <c r="L137" s="43" t="n">
        <f aca="false">J137-DatosMinisterio!K137</f>
        <v>0.207588436191145</v>
      </c>
      <c r="M137" s="44" t="n">
        <f aca="false">P171/P$179</f>
        <v>0.0123998609312383</v>
      </c>
      <c r="N137" s="43" t="n">
        <f aca="false">ROUND((N$145*M137),0)</f>
        <v>2453487</v>
      </c>
      <c r="O137" s="43" t="n">
        <f aca="false">N137-DatosMinisterio!L137</f>
        <v>-603</v>
      </c>
      <c r="P137" s="14" t="n">
        <f aca="false">N137+J137</f>
        <v>2502969.20758844</v>
      </c>
      <c r="Q137" s="43" t="n">
        <f aca="false">P137-DatosMinisterio!M137</f>
        <v>-602.792411563918</v>
      </c>
      <c r="S137" s="14" t="n">
        <f aca="false">B137+DatosMinisterio!B137</f>
        <v>4197</v>
      </c>
      <c r="T137" s="14" t="n">
        <f aca="false">C137+DatosMinisterio!C137</f>
        <v>37</v>
      </c>
      <c r="U137" s="14" t="n">
        <f aca="false">D137+DatosMinisterio!D137</f>
        <v>337.105</v>
      </c>
      <c r="V137" s="14" t="n">
        <f aca="false">E137+DatosMinisterio!E137</f>
        <v>176.931590909091</v>
      </c>
      <c r="W137" s="14" t="n">
        <f aca="false">F137+DatosMinisterio!F137</f>
        <v>13</v>
      </c>
      <c r="X137" s="14" t="n">
        <f aca="false">G137+DatosMinisterio!G137</f>
        <v>51</v>
      </c>
      <c r="Y137" s="14" t="n">
        <f aca="false">H137+DatosMinisterio!H137</f>
        <v>14</v>
      </c>
      <c r="Z137" s="14" t="n">
        <f aca="false">X137+0.33*Y137</f>
        <v>55.62</v>
      </c>
      <c r="AC137" s="50" t="n">
        <f aca="false">IF(T137&gt;0,S137/T137,0)</f>
        <v>113.432432432432</v>
      </c>
      <c r="AD137" s="51" t="n">
        <f aca="false">EXP((((AC137-AC$145)/AC$146+2)/4-1.9)^3)</f>
        <v>0.00876115991552659</v>
      </c>
      <c r="AE137" s="52" t="n">
        <f aca="false">S137/U137</f>
        <v>12.4501268150873</v>
      </c>
      <c r="AF137" s="51" t="n">
        <f aca="false">EXP((((AE137-AE$145)/AE$146+2)/4-1.9)^3)</f>
        <v>0.00656649192830413</v>
      </c>
      <c r="AG137" s="51" t="n">
        <f aca="false">V137/U137</f>
        <v>0.52485602678421</v>
      </c>
      <c r="AH137" s="51" t="n">
        <f aca="false">EXP((((AG137-AG$145)/AG$146+2)/4-1.9)^3)</f>
        <v>0.0167509031417492</v>
      </c>
      <c r="AI137" s="51" t="n">
        <f aca="false">W137/U137</f>
        <v>0.0385636522745139</v>
      </c>
      <c r="AJ137" s="51" t="n">
        <f aca="false">EXP((((AI137-AI$145)/AI$146+2)/4-1.9)^3)</f>
        <v>0.0129101401716997</v>
      </c>
      <c r="AK137" s="51" t="n">
        <f aca="false">Z137/U137</f>
        <v>0.164993103039112</v>
      </c>
      <c r="AL137" s="51" t="n">
        <f aca="false">EXP((((AK137-AK$145)/AK$146+2)/4-1.9)^3)</f>
        <v>0.0147937292681867</v>
      </c>
      <c r="AM137" s="51" t="n">
        <f aca="false">0.01*AD137+0.15*AF137+0.24*AH137+0.25*AJ137+0.35*AL137</f>
        <v>0.0134981424292109</v>
      </c>
      <c r="AO137" s="44" t="n">
        <f aca="false">0.01*AD137/$AM$145</f>
        <v>3.08406316977078E-005</v>
      </c>
      <c r="AP137" s="43" t="n">
        <f aca="false">AO137*$J$145</f>
        <v>321.17125443676</v>
      </c>
      <c r="AQ137" s="44" t="n">
        <f aca="false">0.15*AF137/$AM$145</f>
        <v>0.000346725937648794</v>
      </c>
      <c r="AR137" s="43" t="n">
        <f aca="false">AQ137*$J$145</f>
        <v>3610.76924208077</v>
      </c>
      <c r="AS137" s="44" t="n">
        <f aca="false">0.24*AH137/$AM$145</f>
        <v>0.00141517818931658</v>
      </c>
      <c r="AT137" s="43" t="n">
        <f aca="false">AS137*$J$145</f>
        <v>14737.5241457239</v>
      </c>
      <c r="AU137" s="44" t="n">
        <f aca="false">0.25*AJ137/$AM$145</f>
        <v>0.00113614202354518</v>
      </c>
      <c r="AV137" s="43" t="n">
        <f aca="false">AU137*$J$145</f>
        <v>11831.6694189972</v>
      </c>
      <c r="AW137" s="44" t="n">
        <f aca="false">0.35*AL137/$AM$145</f>
        <v>0.0018226671590084</v>
      </c>
      <c r="AX137" s="43" t="n">
        <f aca="false">AW137*$J$145</f>
        <v>18981.0735271975</v>
      </c>
    </row>
    <row r="138" customFormat="false" ht="13.8" hidden="false" customHeight="false" outlineLevel="0" collapsed="false">
      <c r="A138" s="13" t="s">
        <v>79</v>
      </c>
      <c r="B138" s="41"/>
      <c r="C138" s="41"/>
      <c r="D138" s="41"/>
      <c r="E138" s="41"/>
      <c r="F138" s="41"/>
      <c r="G138" s="41"/>
      <c r="H138" s="41"/>
      <c r="I138" s="15" t="n">
        <f aca="false">AO138+AQ138+AS138+AU138+AW138</f>
        <v>0.00598204672032748</v>
      </c>
      <c r="J138" s="43" t="n">
        <f aca="false">AP138+AR138+AT138+AV138+AX138</f>
        <v>62296.4363408183</v>
      </c>
      <c r="K138" s="15" t="n">
        <f aca="false">I138-DatosMinisterio!J138</f>
        <v>-7.45931094670027E-017</v>
      </c>
      <c r="L138" s="43" t="n">
        <f aca="false">J138-DatosMinisterio!K138</f>
        <v>0.436340818305325</v>
      </c>
      <c r="M138" s="44" t="n">
        <f aca="false">P172/P$179</f>
        <v>0.0218813146732138</v>
      </c>
      <c r="N138" s="43" t="n">
        <f aca="false">ROUND((N$145*M138),0)</f>
        <v>4329527</v>
      </c>
      <c r="O138" s="43" t="n">
        <f aca="false">N138-DatosMinisterio!L138</f>
        <v>119</v>
      </c>
      <c r="P138" s="14" t="n">
        <f aca="false">N138+J138</f>
        <v>4391823.43634082</v>
      </c>
      <c r="Q138" s="43" t="n">
        <f aca="false">P138-DatosMinisterio!M138</f>
        <v>119.436340818182</v>
      </c>
      <c r="S138" s="14" t="n">
        <f aca="false">B138+DatosMinisterio!B138</f>
        <v>4659</v>
      </c>
      <c r="T138" s="14" t="n">
        <f aca="false">C138+DatosMinisterio!C138</f>
        <v>24</v>
      </c>
      <c r="U138" s="14" t="n">
        <f aca="false">D138+DatosMinisterio!D138</f>
        <v>306.164318181818</v>
      </c>
      <c r="V138" s="14" t="n">
        <f aca="false">E138+DatosMinisterio!E138</f>
        <v>174.784545454545</v>
      </c>
      <c r="W138" s="14" t="n">
        <f aca="false">F138+DatosMinisterio!F138</f>
        <v>10</v>
      </c>
      <c r="X138" s="14" t="n">
        <f aca="false">G138+DatosMinisterio!G138</f>
        <v>20</v>
      </c>
      <c r="Y138" s="14" t="n">
        <f aca="false">H138+DatosMinisterio!H138</f>
        <v>5</v>
      </c>
      <c r="Z138" s="14" t="n">
        <f aca="false">X138+0.33*Y138</f>
        <v>21.65</v>
      </c>
      <c r="AC138" s="50" t="n">
        <f aca="false">IF(T138&gt;0,S138/T138,0)</f>
        <v>194.125</v>
      </c>
      <c r="AD138" s="51" t="n">
        <f aca="false">EXP((((AC138-AC$145)/AC$146+2)/4-1.9)^3)</f>
        <v>0.0466678004677417</v>
      </c>
      <c r="AE138" s="52" t="n">
        <f aca="false">S138/U138</f>
        <v>15.2173186858216</v>
      </c>
      <c r="AF138" s="51" t="n">
        <f aca="false">EXP((((AE138-AE$145)/AE$146+2)/4-1.9)^3)</f>
        <v>0.0229539955823653</v>
      </c>
      <c r="AG138" s="51" t="n">
        <f aca="false">V138/U138</f>
        <v>0.570884767018304</v>
      </c>
      <c r="AH138" s="51" t="n">
        <f aca="false">EXP((((AG138-AG$145)/AG$146+2)/4-1.9)^3)</f>
        <v>0.0319465313088146</v>
      </c>
      <c r="AI138" s="51" t="n">
        <f aca="false">W138/U138</f>
        <v>0.0326621993685803</v>
      </c>
      <c r="AJ138" s="51" t="n">
        <f aca="false">EXP((((AI138-AI$145)/AI$146+2)/4-1.9)^3)</f>
        <v>0.0116969671877576</v>
      </c>
      <c r="AK138" s="51" t="n">
        <f aca="false">Z138/U138</f>
        <v>0.0707136616329764</v>
      </c>
      <c r="AL138" s="51" t="n">
        <f aca="false">EXP((((AK138-AK$145)/AK$146+2)/4-1.9)^3)</f>
        <v>0.00712148861608444</v>
      </c>
      <c r="AM138" s="51" t="n">
        <f aca="false">0.01*AD138+0.15*AF138+0.24*AH138+0.25*AJ138+0.35*AL138</f>
        <v>0.0169937076687167</v>
      </c>
      <c r="AO138" s="44" t="n">
        <f aca="false">0.01*AD138/$AM$145</f>
        <v>0.000164277842231491</v>
      </c>
      <c r="AP138" s="43" t="n">
        <f aca="false">AO138*$J$145</f>
        <v>1710.77302121452</v>
      </c>
      <c r="AQ138" s="44" t="n">
        <f aca="false">0.15*AF138/$AM$145</f>
        <v>0.00121202397383245</v>
      </c>
      <c r="AR138" s="43" t="n">
        <f aca="false">AQ138*$J$145</f>
        <v>12621.8964610937</v>
      </c>
      <c r="AS138" s="44" t="n">
        <f aca="false">0.24*AH138/$AM$145</f>
        <v>0.00269896100228019</v>
      </c>
      <c r="AT138" s="43" t="n">
        <f aca="false">AS138*$J$145</f>
        <v>28106.7099816456</v>
      </c>
      <c r="AU138" s="44" t="n">
        <f aca="false">0.25*AJ138/$AM$145</f>
        <v>0.00102937813170861</v>
      </c>
      <c r="AV138" s="43" t="n">
        <f aca="false">AU138*$J$145</f>
        <v>10719.8409258003</v>
      </c>
      <c r="AW138" s="44" t="n">
        <f aca="false">0.35*AL138/$AM$145</f>
        <v>0.000877405770274739</v>
      </c>
      <c r="AX138" s="43" t="n">
        <f aca="false">AW138*$J$145</f>
        <v>9137.21595106411</v>
      </c>
    </row>
    <row r="139" customFormat="false" ht="13.8" hidden="false" customHeight="false" outlineLevel="0" collapsed="false">
      <c r="A139" s="13" t="s">
        <v>80</v>
      </c>
      <c r="B139" s="41"/>
      <c r="C139" s="41"/>
      <c r="D139" s="41"/>
      <c r="E139" s="41"/>
      <c r="F139" s="41"/>
      <c r="G139" s="41"/>
      <c r="H139" s="41"/>
      <c r="I139" s="15" t="n">
        <f aca="false">AO139+AQ139+AS139+AU139+AW139</f>
        <v>0.0248362191454026</v>
      </c>
      <c r="J139" s="43" t="n">
        <f aca="false">AP139+AR139+AT139+AV139+AX139</f>
        <v>258641.902558308</v>
      </c>
      <c r="K139" s="15" t="n">
        <f aca="false">I139-DatosMinisterio!J139</f>
        <v>0</v>
      </c>
      <c r="L139" s="43" t="n">
        <f aca="false">J139-DatosMinisterio!K139</f>
        <v>-0.0974416921089869</v>
      </c>
      <c r="M139" s="44" t="n">
        <f aca="false">P173/P$179</f>
        <v>0.012022788942116</v>
      </c>
      <c r="N139" s="43" t="n">
        <f aca="false">ROUND((N$145*M139),0)</f>
        <v>2378878</v>
      </c>
      <c r="O139" s="43" t="n">
        <f aca="false">N139-DatosMinisterio!L139</f>
        <v>600</v>
      </c>
      <c r="P139" s="14" t="n">
        <f aca="false">N139+J139</f>
        <v>2637519.90255831</v>
      </c>
      <c r="Q139" s="43" t="n">
        <f aca="false">P139-DatosMinisterio!M139</f>
        <v>599.902558308095</v>
      </c>
      <c r="S139" s="14" t="n">
        <f aca="false">B139+DatosMinisterio!B139</f>
        <v>7235</v>
      </c>
      <c r="T139" s="14" t="n">
        <f aca="false">C139+DatosMinisterio!C139</f>
        <v>50</v>
      </c>
      <c r="U139" s="14" t="n">
        <f aca="false">D139+DatosMinisterio!D139</f>
        <v>348.509090909091</v>
      </c>
      <c r="V139" s="14" t="n">
        <f aca="false">E139+DatosMinisterio!E139</f>
        <v>254.725681818182</v>
      </c>
      <c r="W139" s="14" t="n">
        <f aca="false">F139+DatosMinisterio!F139</f>
        <v>10</v>
      </c>
      <c r="X139" s="14" t="n">
        <f aca="false">G139+DatosMinisterio!G139</f>
        <v>34</v>
      </c>
      <c r="Y139" s="14" t="n">
        <f aca="false">H139+DatosMinisterio!H139</f>
        <v>9</v>
      </c>
      <c r="Z139" s="14" t="n">
        <f aca="false">X139+0.33*Y139</f>
        <v>36.97</v>
      </c>
      <c r="AC139" s="50" t="n">
        <f aca="false">IF(T139&gt;0,S139/T139,0)</f>
        <v>144.7</v>
      </c>
      <c r="AD139" s="51" t="n">
        <f aca="false">EXP((((AC139-AC$145)/AC$146+2)/4-1.9)^3)</f>
        <v>0.017747448350198</v>
      </c>
      <c r="AE139" s="52" t="n">
        <f aca="false">S139/U139</f>
        <v>20.7598601836394</v>
      </c>
      <c r="AF139" s="51" t="n">
        <f aca="false">EXP((((AE139-AE$145)/AE$146+2)/4-1.9)^3)</f>
        <v>0.14544945840659</v>
      </c>
      <c r="AG139" s="51" t="n">
        <f aca="false">V139/U139</f>
        <v>0.730901111227045</v>
      </c>
      <c r="AH139" s="51" t="n">
        <f aca="false">EXP((((AG139-AG$145)/AG$146+2)/4-1.9)^3)</f>
        <v>0.177150307971144</v>
      </c>
      <c r="AI139" s="51" t="n">
        <f aca="false">W139/U139</f>
        <v>0.0286936560934891</v>
      </c>
      <c r="AJ139" s="51" t="n">
        <f aca="false">EXP((((AI139-AI$145)/AI$146+2)/4-1.9)^3)</f>
        <v>0.0109368263937509</v>
      </c>
      <c r="AK139" s="51" t="n">
        <f aca="false">Z139/U139</f>
        <v>0.106080446577629</v>
      </c>
      <c r="AL139" s="51" t="n">
        <f aca="false">EXP((((AK139-AK$145)/AK$146+2)/4-1.9)^3)</f>
        <v>0.00945480346858562</v>
      </c>
      <c r="AM139" s="51" t="n">
        <f aca="false">0.01*AD139+0.15*AF139+0.24*AH139+0.25*AJ139+0.35*AL139</f>
        <v>0.0705543549700078</v>
      </c>
      <c r="AO139" s="44" t="n">
        <f aca="false">0.01*AD139/$AM$145</f>
        <v>6.24737504417131E-005</v>
      </c>
      <c r="AP139" s="43" t="n">
        <f aca="false">AO139*$J$145</f>
        <v>650.595389724956</v>
      </c>
      <c r="AQ139" s="44" t="n">
        <f aca="false">0.15*AF139/$AM$145</f>
        <v>0.00768006728663697</v>
      </c>
      <c r="AR139" s="43" t="n">
        <f aca="false">AQ139*$J$145</f>
        <v>79979.4527163088</v>
      </c>
      <c r="AS139" s="44" t="n">
        <f aca="false">0.24*AH139/$AM$145</f>
        <v>0.0149663125593895</v>
      </c>
      <c r="AT139" s="43" t="n">
        <f aca="false">AS139*$J$145</f>
        <v>155857.682362226</v>
      </c>
      <c r="AU139" s="44" t="n">
        <f aca="false">0.25*AJ139/$AM$145</f>
        <v>0.000962482816212722</v>
      </c>
      <c r="AV139" s="43" t="n">
        <f aca="false">AU139*$J$145</f>
        <v>10023.1997997577</v>
      </c>
      <c r="AW139" s="44" t="n">
        <f aca="false">0.35*AL139/$AM$145</f>
        <v>0.00116488273272166</v>
      </c>
      <c r="AX139" s="43" t="n">
        <f aca="false">AW139*$J$145</f>
        <v>12130.9722902901</v>
      </c>
    </row>
    <row r="140" customFormat="false" ht="13.8" hidden="false" customHeight="false" outlineLevel="0" collapsed="false">
      <c r="A140" s="13" t="s">
        <v>81</v>
      </c>
      <c r="B140" s="41"/>
      <c r="C140" s="41"/>
      <c r="D140" s="41"/>
      <c r="E140" s="41"/>
      <c r="F140" s="41"/>
      <c r="G140" s="41"/>
      <c r="H140" s="41"/>
      <c r="I140" s="15" t="n">
        <f aca="false">AO140+AQ140+AS140+AU140+AW140</f>
        <v>0.0198991347896011</v>
      </c>
      <c r="J140" s="43" t="n">
        <f aca="false">AP140+AR140+AT140+AV140+AX140</f>
        <v>207227.599785427</v>
      </c>
      <c r="K140" s="15" t="n">
        <f aca="false">I140-DatosMinisterio!J140</f>
        <v>1.21430643318377E-016</v>
      </c>
      <c r="L140" s="43" t="n">
        <f aca="false">J140-DatosMinisterio!K140</f>
        <v>-0.400214572815457</v>
      </c>
      <c r="M140" s="44" t="n">
        <f aca="false">P174/P$179</f>
        <v>0.0190055782748976</v>
      </c>
      <c r="N140" s="43" t="n">
        <f aca="false">ROUND((N$145*M140),0)</f>
        <v>3760522</v>
      </c>
      <c r="O140" s="43" t="n">
        <f aca="false">N140-DatosMinisterio!L140</f>
        <v>566</v>
      </c>
      <c r="P140" s="14" t="n">
        <f aca="false">N140+J140</f>
        <v>3967749.59978543</v>
      </c>
      <c r="Q140" s="43" t="n">
        <f aca="false">P140-DatosMinisterio!M140</f>
        <v>565.599785427097</v>
      </c>
      <c r="S140" s="14" t="n">
        <f aca="false">B140+DatosMinisterio!B140</f>
        <v>6627</v>
      </c>
      <c r="T140" s="14" t="n">
        <f aca="false">C140+DatosMinisterio!C140</f>
        <v>34</v>
      </c>
      <c r="U140" s="14" t="n">
        <f aca="false">D140+DatosMinisterio!D140</f>
        <v>279.466136363636</v>
      </c>
      <c r="V140" s="14" t="n">
        <f aca="false">E140+DatosMinisterio!E140</f>
        <v>163.288863636364</v>
      </c>
      <c r="W140" s="14" t="n">
        <f aca="false">F140+DatosMinisterio!F140</f>
        <v>5</v>
      </c>
      <c r="X140" s="14" t="n">
        <f aca="false">G140+DatosMinisterio!G140</f>
        <v>9</v>
      </c>
      <c r="Y140" s="14" t="n">
        <f aca="false">H140+DatosMinisterio!H140</f>
        <v>1</v>
      </c>
      <c r="Z140" s="14" t="n">
        <f aca="false">X140+0.33*Y140</f>
        <v>9.33</v>
      </c>
      <c r="AC140" s="50" t="n">
        <f aca="false">IF(T140&gt;0,S140/T140,0)</f>
        <v>194.911764705882</v>
      </c>
      <c r="AD140" s="51" t="n">
        <f aca="false">EXP((((AC140-AC$145)/AC$146+2)/4-1.9)^3)</f>
        <v>0.0473250567078803</v>
      </c>
      <c r="AE140" s="52" t="n">
        <f aca="false">S140/U140</f>
        <v>23.7130698059856</v>
      </c>
      <c r="AF140" s="51" t="n">
        <f aca="false">EXP((((AE140-AE$145)/AE$146+2)/4-1.9)^3)</f>
        <v>0.285557127462012</v>
      </c>
      <c r="AG140" s="51" t="n">
        <f aca="false">V140/U140</f>
        <v>0.584288550165862</v>
      </c>
      <c r="AH140" s="51" t="n">
        <f aca="false">EXP((((AG140-AG$145)/AG$146+2)/4-1.9)^3)</f>
        <v>0.0380302537781717</v>
      </c>
      <c r="AI140" s="51" t="n">
        <f aca="false">W140/U140</f>
        <v>0.017891255323665</v>
      </c>
      <c r="AJ140" s="51" t="n">
        <f aca="false">EXP((((AI140-AI$145)/AI$146+2)/4-1.9)^3)</f>
        <v>0.00907762923020969</v>
      </c>
      <c r="AK140" s="51" t="n">
        <f aca="false">Z140/U140</f>
        <v>0.0333850824339589</v>
      </c>
      <c r="AL140" s="51" t="n">
        <f aca="false">EXP((((AK140-AK$145)/AK$146+2)/4-1.9)^3)</f>
        <v>0.00521620757129726</v>
      </c>
      <c r="AM140" s="51" t="n">
        <f aca="false">0.01*AD140+0.15*AF140+0.24*AH140+0.25*AJ140+0.35*AL140</f>
        <v>0.0565291605506483</v>
      </c>
      <c r="AO140" s="44" t="n">
        <f aca="false">0.01*AD140/$AM$145</f>
        <v>0.000166591485382464</v>
      </c>
      <c r="AP140" s="43" t="n">
        <f aca="false">AO140*$J$145</f>
        <v>1734.86706962444</v>
      </c>
      <c r="AQ140" s="44" t="n">
        <f aca="false">0.15*AF140/$AM$145</f>
        <v>0.0150780757598727</v>
      </c>
      <c r="AR140" s="43" t="n">
        <f aca="false">AQ140*$J$145</f>
        <v>157021.573155739</v>
      </c>
      <c r="AS140" s="44" t="n">
        <f aca="false">0.24*AH140/$AM$145</f>
        <v>0.00321293635487066</v>
      </c>
      <c r="AT140" s="43" t="n">
        <f aca="false">AS140*$J$145</f>
        <v>33459.1979059875</v>
      </c>
      <c r="AU140" s="44" t="n">
        <f aca="false">0.25*AJ140/$AM$145</f>
        <v>0.000798866310159164</v>
      </c>
      <c r="AV140" s="43" t="n">
        <f aca="false">AU140*$J$145</f>
        <v>8319.31386736652</v>
      </c>
      <c r="AW140" s="44" t="n">
        <f aca="false">0.35*AL140/$AM$145</f>
        <v>0.000642664879316116</v>
      </c>
      <c r="AX140" s="43" t="n">
        <f aca="false">AW140*$J$145</f>
        <v>6692.6477867101</v>
      </c>
    </row>
    <row r="141" customFormat="false" ht="13.8" hidden="false" customHeight="false" outlineLevel="0" collapsed="false">
      <c r="A141" s="13" t="s">
        <v>82</v>
      </c>
      <c r="B141" s="41"/>
      <c r="C141" s="41"/>
      <c r="D141" s="41"/>
      <c r="E141" s="41"/>
      <c r="F141" s="41"/>
      <c r="G141" s="41"/>
      <c r="H141" s="41"/>
      <c r="I141" s="15" t="n">
        <f aca="false">AO141+AQ141+AS141+AU141+AW141</f>
        <v>0.00834836977959015</v>
      </c>
      <c r="J141" s="43" t="n">
        <f aca="false">AP141+AR141+AT141+AV141+AX141</f>
        <v>86939.0880476739</v>
      </c>
      <c r="K141" s="15" t="n">
        <f aca="false">I141-DatosMinisterio!J141</f>
        <v>0</v>
      </c>
      <c r="L141" s="43" t="n">
        <f aca="false">J141-DatosMinisterio!K141</f>
        <v>0.0880476739112055</v>
      </c>
      <c r="M141" s="44" t="n">
        <f aca="false">P175/P$179</f>
        <v>0.013116845961256</v>
      </c>
      <c r="N141" s="43" t="n">
        <f aca="false">ROUND((N$145*M141),0)</f>
        <v>2595353</v>
      </c>
      <c r="O141" s="43" t="n">
        <f aca="false">N141-DatosMinisterio!L141</f>
        <v>1025</v>
      </c>
      <c r="P141" s="14" t="n">
        <f aca="false">N141+J141</f>
        <v>2682292.08804767</v>
      </c>
      <c r="Q141" s="43" t="n">
        <f aca="false">P141-DatosMinisterio!M141</f>
        <v>1025.08804767393</v>
      </c>
      <c r="S141" s="14" t="n">
        <f aca="false">B141+DatosMinisterio!B141</f>
        <v>3590</v>
      </c>
      <c r="T141" s="14" t="n">
        <f aca="false">C141+DatosMinisterio!C141</f>
        <v>37</v>
      </c>
      <c r="U141" s="14" t="n">
        <f aca="false">D141+DatosMinisterio!D141</f>
        <v>319.209318181818</v>
      </c>
      <c r="V141" s="14" t="n">
        <f aca="false">E141+DatosMinisterio!E141</f>
        <v>181.556590909091</v>
      </c>
      <c r="W141" s="14" t="n">
        <f aca="false">F141+DatosMinisterio!F141</f>
        <v>35</v>
      </c>
      <c r="X141" s="14" t="n">
        <f aca="false">G141+DatosMinisterio!G141</f>
        <v>58</v>
      </c>
      <c r="Y141" s="14" t="n">
        <f aca="false">H141+DatosMinisterio!H141</f>
        <v>8</v>
      </c>
      <c r="Z141" s="14" t="n">
        <f aca="false">X141+0.33*Y141</f>
        <v>60.64</v>
      </c>
      <c r="AC141" s="50" t="n">
        <f aca="false">IF(T141&gt;0,S141/T141,0)</f>
        <v>97.027027027027</v>
      </c>
      <c r="AD141" s="51" t="n">
        <f aca="false">EXP((((AC141-AC$145)/AC$146+2)/4-1.9)^3)</f>
        <v>0.00586519611542684</v>
      </c>
      <c r="AE141" s="52" t="n">
        <f aca="false">S141/U141</f>
        <v>11.2465388555956</v>
      </c>
      <c r="AF141" s="51" t="n">
        <f aca="false">EXP((((AE141-AE$145)/AE$146+2)/4-1.9)^3)</f>
        <v>0.00352885083721956</v>
      </c>
      <c r="AG141" s="51" t="n">
        <f aca="false">V141/U141</f>
        <v>0.568769708676482</v>
      </c>
      <c r="AH141" s="51" t="n">
        <f aca="false">EXP((((AG141-AG$145)/AG$146+2)/4-1.9)^3)</f>
        <v>0.0310625658374077</v>
      </c>
      <c r="AI141" s="51" t="n">
        <f aca="false">W141/U141</f>
        <v>0.109645921990487</v>
      </c>
      <c r="AJ141" s="51" t="n">
        <f aca="false">EXP((((AI141-AI$145)/AI$146+2)/4-1.9)^3)</f>
        <v>0.0378761361149135</v>
      </c>
      <c r="AK141" s="51" t="n">
        <f aca="false">Z141/U141</f>
        <v>0.189969391700089</v>
      </c>
      <c r="AL141" s="51" t="n">
        <f aca="false">EXP((((AK141-AK$145)/AK$146+2)/4-1.9)^3)</f>
        <v>0.0177254083965612</v>
      </c>
      <c r="AM141" s="51" t="n">
        <f aca="false">0.01*AD141+0.15*AF141+0.24*AH141+0.25*AJ141+0.35*AL141</f>
        <v>0.0237159223552399</v>
      </c>
      <c r="AO141" s="44" t="n">
        <f aca="false">0.01*AD141/$AM$145</f>
        <v>2.06463932829416E-005</v>
      </c>
      <c r="AP141" s="43" t="n">
        <f aca="false">AO141*$J$145</f>
        <v>215.009475009226</v>
      </c>
      <c r="AQ141" s="44" t="n">
        <f aca="false">0.15*AF141/$AM$145</f>
        <v>0.000186331473291505</v>
      </c>
      <c r="AR141" s="43" t="n">
        <f aca="false">AQ141*$J$145</f>
        <v>1940.4373297104</v>
      </c>
      <c r="AS141" s="44" t="n">
        <f aca="false">0.24*AH141/$AM$145</f>
        <v>0.00262428033314503</v>
      </c>
      <c r="AT141" s="43" t="n">
        <f aca="false">AS141*$J$145</f>
        <v>27328.9929613391</v>
      </c>
      <c r="AU141" s="44" t="n">
        <f aca="false">0.25*AJ141/$AM$145</f>
        <v>0.00333324575545682</v>
      </c>
      <c r="AV141" s="43" t="n">
        <f aca="false">AU141*$J$145</f>
        <v>34712.0879727518</v>
      </c>
      <c r="AW141" s="44" t="n">
        <f aca="false">0.35*AL141/$AM$145</f>
        <v>0.00218386582441385</v>
      </c>
      <c r="AX141" s="43" t="n">
        <f aca="false">AW141*$J$145</f>
        <v>22742.5603088634</v>
      </c>
    </row>
    <row r="142" customFormat="false" ht="13.8" hidden="false" customHeight="false" outlineLevel="0" collapsed="false">
      <c r="A142" s="13" t="s">
        <v>83</v>
      </c>
      <c r="B142" s="41"/>
      <c r="C142" s="41"/>
      <c r="D142" s="41"/>
      <c r="E142" s="41"/>
      <c r="F142" s="41"/>
      <c r="G142" s="41"/>
      <c r="H142" s="41"/>
      <c r="I142" s="15" t="n">
        <f aca="false">AO142+AQ142+AS142+AU142+AW142</f>
        <v>0.0164952803373926</v>
      </c>
      <c r="J142" s="43" t="n">
        <f aca="false">AP142+AR142+AT142+AV142+AX142</f>
        <v>171780.199905573</v>
      </c>
      <c r="K142" s="15" t="n">
        <f aca="false">I142-DatosMinisterio!J142</f>
        <v>-5.89805981832114E-017</v>
      </c>
      <c r="L142" s="43" t="n">
        <f aca="false">J142-DatosMinisterio!K142</f>
        <v>0.199905573186697</v>
      </c>
      <c r="M142" s="44" t="n">
        <f aca="false">P176/P$179</f>
        <v>0.0101630247395594</v>
      </c>
      <c r="N142" s="43" t="n">
        <f aca="false">ROUND((N$145*M142),0)</f>
        <v>2010898</v>
      </c>
      <c r="O142" s="43" t="n">
        <f aca="false">N142-DatosMinisterio!L142</f>
        <v>-1172</v>
      </c>
      <c r="P142" s="14" t="n">
        <f aca="false">N142+J142</f>
        <v>2182678.19990557</v>
      </c>
      <c r="Q142" s="43" t="n">
        <f aca="false">P142-DatosMinisterio!M142</f>
        <v>-1171.80009442661</v>
      </c>
      <c r="S142" s="14" t="n">
        <f aca="false">B142+DatosMinisterio!B142</f>
        <v>6473</v>
      </c>
      <c r="T142" s="14" t="n">
        <f aca="false">C142+DatosMinisterio!C142</f>
        <v>26</v>
      </c>
      <c r="U142" s="14" t="n">
        <f aca="false">D142+DatosMinisterio!D142</f>
        <v>356.963181818182</v>
      </c>
      <c r="V142" s="14" t="n">
        <f aca="false">E142+DatosMinisterio!E142</f>
        <v>241.835909090909</v>
      </c>
      <c r="W142" s="14" t="n">
        <f aca="false">F142+DatosMinisterio!F142</f>
        <v>21</v>
      </c>
      <c r="X142" s="14" t="n">
        <f aca="false">G142+DatosMinisterio!G142</f>
        <v>54</v>
      </c>
      <c r="Y142" s="14" t="n">
        <f aca="false">H142+DatosMinisterio!H142</f>
        <v>11</v>
      </c>
      <c r="Z142" s="14" t="n">
        <f aca="false">X142+0.33*Y142</f>
        <v>57.63</v>
      </c>
      <c r="AC142" s="50" t="n">
        <f aca="false">IF(T142&gt;0,S142/T142,0)</f>
        <v>248.961538461538</v>
      </c>
      <c r="AD142" s="51" t="n">
        <f aca="false">EXP((((AC142-AC$145)/AC$146+2)/4-1.9)^3)</f>
        <v>0.112091796325811</v>
      </c>
      <c r="AE142" s="52" t="n">
        <f aca="false">S142/U142</f>
        <v>18.1335228104757</v>
      </c>
      <c r="AF142" s="51" t="n">
        <f aca="false">EXP((((AE142-AE$145)/AE$146+2)/4-1.9)^3)</f>
        <v>0.0671524305403897</v>
      </c>
      <c r="AG142" s="51" t="n">
        <f aca="false">V142/U142</f>
        <v>0.677481380177991</v>
      </c>
      <c r="AH142" s="51" t="n">
        <f aca="false">EXP((((AG142-AG$145)/AG$146+2)/4-1.9)^3)</f>
        <v>0.108925252248372</v>
      </c>
      <c r="AI142" s="51" t="n">
        <f aca="false">W142/U142</f>
        <v>0.0588295966352526</v>
      </c>
      <c r="AJ142" s="51" t="n">
        <f aca="false">EXP((((AI142-AI$145)/AI$146+2)/4-1.9)^3)</f>
        <v>0.0179173904092265</v>
      </c>
      <c r="AK142" s="51" t="n">
        <f aca="false">Z142/U142</f>
        <v>0.161445221623315</v>
      </c>
      <c r="AL142" s="51" t="n">
        <f aca="false">EXP((((AK142-AK$145)/AK$146+2)/4-1.9)^3)</f>
        <v>0.0144124334856815</v>
      </c>
      <c r="AM142" s="51" t="n">
        <f aca="false">0.01*AD142+0.15*AF142+0.24*AH142+0.25*AJ142+0.35*AL142</f>
        <v>0.046859542406221</v>
      </c>
      <c r="AO142" s="44" t="n">
        <f aca="false">0.01*AD142/$AM$145</f>
        <v>0.000394580379784225</v>
      </c>
      <c r="AP142" s="43" t="n">
        <f aca="false">AO142*$J$145</f>
        <v>4109.12061703495</v>
      </c>
      <c r="AQ142" s="44" t="n">
        <f aca="false">0.15*AF142/$AM$145</f>
        <v>0.0035458034059482</v>
      </c>
      <c r="AR142" s="43" t="n">
        <f aca="false">AQ142*$J$145</f>
        <v>36925.6420892039</v>
      </c>
      <c r="AS142" s="44" t="n">
        <f aca="false">0.24*AH142/$AM$145</f>
        <v>0.00920240777128666</v>
      </c>
      <c r="AT142" s="43" t="n">
        <f aca="false">AS142*$J$145</f>
        <v>95832.9542894022</v>
      </c>
      <c r="AU142" s="44" t="n">
        <f aca="false">0.25*AJ142/$AM$145</f>
        <v>0.00157679931630886</v>
      </c>
      <c r="AV142" s="43" t="n">
        <f aca="false">AU142*$J$145</f>
        <v>16420.6304001088</v>
      </c>
      <c r="AW142" s="44" t="n">
        <f aca="false">0.35*AL142/$AM$145</f>
        <v>0.0017756894640647</v>
      </c>
      <c r="AX142" s="43" t="n">
        <f aca="false">AW142*$J$145</f>
        <v>18491.8525098233</v>
      </c>
    </row>
    <row r="143" customFormat="false" ht="13.8" hidden="false" customHeight="false" outlineLevel="0" collapsed="false">
      <c r="A143" s="13" t="s">
        <v>84</v>
      </c>
      <c r="B143" s="41"/>
      <c r="C143" s="41"/>
      <c r="D143" s="41"/>
      <c r="E143" s="41"/>
      <c r="F143" s="41"/>
      <c r="G143" s="41"/>
      <c r="H143" s="41"/>
      <c r="I143" s="15" t="n">
        <f aca="false">AO143+AQ143+AS143+AU143+AW143</f>
        <v>0.0146104900180135</v>
      </c>
      <c r="J143" s="43" t="n">
        <f aca="false">AP143+AR143+AT143+AV143+AX143</f>
        <v>152152.18199859</v>
      </c>
      <c r="K143" s="15" t="n">
        <f aca="false">I143-DatosMinisterio!J143</f>
        <v>0</v>
      </c>
      <c r="L143" s="43" t="n">
        <f aca="false">J143-DatosMinisterio!K143</f>
        <v>0.181998590269359</v>
      </c>
      <c r="M143" s="44" t="n">
        <f aca="false">P177/P$179</f>
        <v>0.00726635490048782</v>
      </c>
      <c r="N143" s="43" t="n">
        <f aca="false">ROUND((N$145*M143),0)</f>
        <v>1437751</v>
      </c>
      <c r="O143" s="43" t="n">
        <f aca="false">N143-DatosMinisterio!L143</f>
        <v>608</v>
      </c>
      <c r="P143" s="14" t="n">
        <f aca="false">N143+J143</f>
        <v>1589903.18199859</v>
      </c>
      <c r="Q143" s="43" t="n">
        <f aca="false">P143-DatosMinisterio!M143</f>
        <v>608.18199859024</v>
      </c>
      <c r="S143" s="14" t="n">
        <f aca="false">B143+DatosMinisterio!B143</f>
        <v>7484</v>
      </c>
      <c r="T143" s="14" t="n">
        <f aca="false">C143+DatosMinisterio!C143</f>
        <v>51</v>
      </c>
      <c r="U143" s="14" t="n">
        <f aca="false">D143+DatosMinisterio!D143</f>
        <v>412.023863636364</v>
      </c>
      <c r="V143" s="14" t="n">
        <f aca="false">E143+DatosMinisterio!E143</f>
        <v>257.501363636364</v>
      </c>
      <c r="W143" s="14" t="n">
        <f aca="false">F143+DatosMinisterio!F143</f>
        <v>39</v>
      </c>
      <c r="X143" s="14" t="n">
        <f aca="false">G143+DatosMinisterio!G143</f>
        <v>82</v>
      </c>
      <c r="Y143" s="14" t="n">
        <f aca="false">H143+DatosMinisterio!H143</f>
        <v>46</v>
      </c>
      <c r="Z143" s="14" t="n">
        <f aca="false">X143+0.33*Y143</f>
        <v>97.18</v>
      </c>
      <c r="AC143" s="50" t="n">
        <f aca="false">IF(T143&gt;0,S143/T143,0)</f>
        <v>146.745098039216</v>
      </c>
      <c r="AD143" s="51" t="n">
        <f aca="false">EXP((((AC143-AC$145)/AC$146+2)/4-1.9)^3)</f>
        <v>0.0185374935389387</v>
      </c>
      <c r="AE143" s="52" t="n">
        <f aca="false">S143/U143</f>
        <v>18.1639964587223</v>
      </c>
      <c r="AF143" s="51" t="n">
        <f aca="false">EXP((((AE143-AE$145)/AE$146+2)/4-1.9)^3)</f>
        <v>0.0678259433564618</v>
      </c>
      <c r="AG143" s="51" t="n">
        <f aca="false">V143/U143</f>
        <v>0.624967110797312</v>
      </c>
      <c r="AH143" s="51" t="n">
        <f aca="false">EXP((((AG143-AG$145)/AG$146+2)/4-1.9)^3)</f>
        <v>0.0622531196749951</v>
      </c>
      <c r="AI143" s="51" t="n">
        <f aca="false">W143/U143</f>
        <v>0.0946547116368479</v>
      </c>
      <c r="AJ143" s="51" t="n">
        <f aca="false">EXP((((AI143-AI$145)/AI$146+2)/4-1.9)^3)</f>
        <v>0.0306956735568215</v>
      </c>
      <c r="AK143" s="51" t="n">
        <f aca="false">Z143/U143</f>
        <v>0.23586012504792</v>
      </c>
      <c r="AL143" s="51" t="n">
        <f aca="false">EXP((((AK143-AK$145)/AK$146+2)/4-1.9)^3)</f>
        <v>0.0243752145135751</v>
      </c>
      <c r="AM143" s="51" t="n">
        <f aca="false">0.01*AD143+0.15*AF143+0.24*AH143+0.25*AJ143+0.35*AL143</f>
        <v>0.0415052586298142</v>
      </c>
      <c r="AO143" s="44" t="n">
        <f aca="false">0.01*AD143/$AM$145</f>
        <v>6.52548311348433E-005</v>
      </c>
      <c r="AP143" s="43" t="n">
        <f aca="false">AO143*$J$145</f>
        <v>679.557285955145</v>
      </c>
      <c r="AQ143" s="44" t="n">
        <f aca="false">0.15*AF143/$AM$145</f>
        <v>0.00358136643796297</v>
      </c>
      <c r="AR143" s="43" t="n">
        <f aca="false">AQ143*$J$145</f>
        <v>37295.9919483026</v>
      </c>
      <c r="AS143" s="44" t="n">
        <f aca="false">0.24*AH143/$AM$145</f>
        <v>0.00525937356544039</v>
      </c>
      <c r="AT143" s="43" t="n">
        <f aca="false">AS143*$J$145</f>
        <v>54770.5903731397</v>
      </c>
      <c r="AU143" s="44" t="n">
        <f aca="false">0.25*AJ143/$AM$145</f>
        <v>0.00270133741424266</v>
      </c>
      <c r="AV143" s="43" t="n">
        <f aca="false">AU143*$J$145</f>
        <v>28131.4576981816</v>
      </c>
      <c r="AW143" s="44" t="n">
        <f aca="false">0.35*AL143/$AM$145</f>
        <v>0.00300315776923258</v>
      </c>
      <c r="AX143" s="43" t="n">
        <f aca="false">AW143*$J$145</f>
        <v>31274.5846930112</v>
      </c>
    </row>
    <row r="144" customFormat="false" ht="13.8" hidden="false" customHeight="false" outlineLevel="0" collapsed="false">
      <c r="A144" s="16" t="s">
        <v>85</v>
      </c>
      <c r="B144" s="41"/>
      <c r="C144" s="41"/>
      <c r="D144" s="41"/>
      <c r="E144" s="41"/>
      <c r="F144" s="41"/>
      <c r="G144" s="41"/>
      <c r="H144" s="41"/>
      <c r="I144" s="18" t="n">
        <f aca="false">AO144+AQ144+AS144+AU144+AW144</f>
        <v>0.00956962912720543</v>
      </c>
      <c r="J144" s="53" t="n">
        <f aca="false">AP144+AR144+AT144+AV144+AX144</f>
        <v>99657.1607678046</v>
      </c>
      <c r="K144" s="15" t="n">
        <f aca="false">I144-DatosMinisterio!J144</f>
        <v>-7.11236625150491E-017</v>
      </c>
      <c r="L144" s="43" t="n">
        <f aca="false">J144-DatosMinisterio!K144</f>
        <v>0.16076780462754</v>
      </c>
      <c r="M144" s="44" t="n">
        <f aca="false">P178/P$179</f>
        <v>0.00685326671443045</v>
      </c>
      <c r="N144" s="43" t="n">
        <f aca="false">ROUND((N$145*M144),0)</f>
        <v>1356015</v>
      </c>
      <c r="O144" s="43" t="n">
        <f aca="false">N144-DatosMinisterio!L144</f>
        <v>1189</v>
      </c>
      <c r="P144" s="14" t="n">
        <f aca="false">N144+J144</f>
        <v>1455672.1607678</v>
      </c>
      <c r="Q144" s="43" t="n">
        <f aca="false">P144-DatosMinisterio!M144</f>
        <v>1189.1607678046</v>
      </c>
      <c r="S144" s="17" t="n">
        <f aca="false">B144+DatosMinisterio!B144</f>
        <v>8358</v>
      </c>
      <c r="T144" s="17" t="n">
        <f aca="false">C144+DatosMinisterio!C144</f>
        <v>37</v>
      </c>
      <c r="U144" s="17" t="n">
        <f aca="false">D144+DatosMinisterio!D144</f>
        <v>440.848181818182</v>
      </c>
      <c r="V144" s="17" t="n">
        <f aca="false">E144+DatosMinisterio!E144</f>
        <v>237.601136363636</v>
      </c>
      <c r="W144" s="17" t="n">
        <f aca="false">F144+DatosMinisterio!F144</f>
        <v>21</v>
      </c>
      <c r="X144" s="17" t="n">
        <f aca="false">G144+DatosMinisterio!G144</f>
        <v>63</v>
      </c>
      <c r="Y144" s="17" t="n">
        <f aca="false">H144+DatosMinisterio!H144</f>
        <v>9</v>
      </c>
      <c r="Z144" s="17" t="n">
        <f aca="false">X144+0.33*Y144</f>
        <v>65.97</v>
      </c>
      <c r="AC144" s="50" t="n">
        <f aca="false">IF(T144&gt;0,S144/T144,0)</f>
        <v>225.891891891892</v>
      </c>
      <c r="AD144" s="51" t="n">
        <f aca="false">EXP((((AC144-AC$145)/AC$146+2)/4-1.9)^3)</f>
        <v>0.079402249952483</v>
      </c>
      <c r="AE144" s="52" t="n">
        <f aca="false">S144/U144</f>
        <v>18.9589077253971</v>
      </c>
      <c r="AF144" s="51" t="n">
        <f aca="false">EXP((((AE144-AE$145)/AE$146+2)/4-1.9)^3)</f>
        <v>0.0872397862504073</v>
      </c>
      <c r="AG144" s="51" t="n">
        <f aca="false">V144/U144</f>
        <v>0.53896363002724</v>
      </c>
      <c r="AH144" s="51" t="n">
        <f aca="false">EXP((((AG144-AG$145)/AG$146+2)/4-1.9)^3)</f>
        <v>0.0205778228559847</v>
      </c>
      <c r="AI144" s="51" t="n">
        <f aca="false">W144/U144</f>
        <v>0.0476354465462239</v>
      </c>
      <c r="AJ144" s="51" t="n">
        <f aca="false">EXP((((AI144-AI$145)/AI$146+2)/4-1.9)^3)</f>
        <v>0.0149819647212302</v>
      </c>
      <c r="AK144" s="51" t="n">
        <f aca="false">Z144/U144</f>
        <v>0.149643352793066</v>
      </c>
      <c r="AL144" s="51" t="n">
        <f aca="false">EXP((((AK144-AK$145)/AK$146+2)/4-1.9)^3)</f>
        <v>0.0132031379990014</v>
      </c>
      <c r="AM144" s="51" t="n">
        <f aca="false">0.01*AD144+0.15*AF144+0.24*AH144+0.25*AJ144+0.35*AL144</f>
        <v>0.0271852574024803</v>
      </c>
      <c r="AO144" s="44" t="n">
        <f aca="false">0.01*AD144/$AM$145</f>
        <v>0.0002795081439404</v>
      </c>
      <c r="AP144" s="43" t="n">
        <f aca="false">AO144*$J$145</f>
        <v>2910.76986018093</v>
      </c>
      <c r="AQ144" s="44" t="n">
        <f aca="false">0.15*AF144/$AM$145</f>
        <v>0.00460646217466147</v>
      </c>
      <c r="AR144" s="43" t="n">
        <f aca="false">AQ144*$J$145</f>
        <v>47971.2364407071</v>
      </c>
      <c r="AS144" s="44" t="n">
        <f aca="false">0.24*AH144/$AM$145</f>
        <v>0.00173849050663001</v>
      </c>
      <c r="AT144" s="43" t="n">
        <f aca="false">AS144*$J$145</f>
        <v>18104.4662869942</v>
      </c>
      <c r="AU144" s="44" t="n">
        <f aca="false">0.25*AJ144/$AM$145</f>
        <v>0.00131847055792424</v>
      </c>
      <c r="AV144" s="43" t="n">
        <f aca="false">AU144*$J$145</f>
        <v>13730.4205431672</v>
      </c>
      <c r="AW144" s="44" t="n">
        <f aca="false">0.35*AL144/$AM$145</f>
        <v>0.00162669774404932</v>
      </c>
      <c r="AX144" s="43" t="n">
        <f aca="false">AW144*$J$145</f>
        <v>16940.2676367552</v>
      </c>
    </row>
    <row r="145" customFormat="false" ht="13.8" hidden="false" customHeight="false" outlineLevel="0" collapsed="false">
      <c r="A145" s="19" t="s">
        <v>49</v>
      </c>
      <c r="B145" s="41"/>
      <c r="C145" s="41"/>
      <c r="D145" s="41"/>
      <c r="E145" s="41"/>
      <c r="F145" s="41"/>
      <c r="G145" s="41"/>
      <c r="H145" s="41"/>
      <c r="I145" s="21" t="n">
        <f aca="false">SUM(I118:I144)</f>
        <v>1</v>
      </c>
      <c r="J145" s="60" t="n">
        <f aca="false">DatosMinisterio!K145</f>
        <v>10413900</v>
      </c>
      <c r="K145" s="58" t="n">
        <f aca="false">I145-DatosMinisterio!J145</f>
        <v>0</v>
      </c>
      <c r="L145" s="60" t="n">
        <f aca="false">J145-DatosMinisterio!K145</f>
        <v>0</v>
      </c>
      <c r="M145" s="61"/>
      <c r="N145" s="60" t="n">
        <f aca="false">DatosMinisterio!L145</f>
        <v>197864099</v>
      </c>
      <c r="O145" s="60"/>
      <c r="P145" s="20" t="n">
        <f aca="false">DatosMinisterio!M145</f>
        <v>208277999</v>
      </c>
      <c r="Q145" s="60"/>
      <c r="S145" s="20"/>
      <c r="T145" s="20"/>
      <c r="U145" s="20"/>
      <c r="V145" s="20"/>
      <c r="W145" s="20"/>
      <c r="X145" s="20"/>
      <c r="Y145" s="20"/>
      <c r="Z145" s="20"/>
      <c r="AB145" s="63" t="s">
        <v>207</v>
      </c>
      <c r="AC145" s="63" t="n">
        <f aca="false">AVERAGE(AC120:AC144)</f>
        <v>212.806471109194</v>
      </c>
      <c r="AD145" s="20"/>
      <c r="AE145" s="63" t="n">
        <f aca="false">AVERAGE(AE120:AE144)</f>
        <v>18.002437408408</v>
      </c>
      <c r="AF145" s="20"/>
      <c r="AG145" s="65" t="n">
        <f aca="false">AVERAGE(AG120:AG144)</f>
        <v>0.627817896774581</v>
      </c>
      <c r="AH145" s="20"/>
      <c r="AI145" s="65" t="n">
        <f aca="false">AVERAGE(AI120:AI144)</f>
        <v>0.150489899597732</v>
      </c>
      <c r="AJ145" s="20"/>
      <c r="AK145" s="65" t="n">
        <f aca="false">AVERAGE(AK120:AK144)</f>
        <v>0.394259899784803</v>
      </c>
      <c r="AL145" s="20"/>
      <c r="AM145" s="65" t="n">
        <f aca="false">SUM(AM120:AM144)</f>
        <v>2.84078484558983</v>
      </c>
      <c r="AO145" s="61" t="n">
        <f aca="false">SUM(AO118:AO144)</f>
        <v>0.00980038981804404</v>
      </c>
      <c r="AP145" s="60" t="n">
        <f aca="false">SUM(AP118:AP144)</f>
        <v>102060.279526129</v>
      </c>
      <c r="AQ145" s="61" t="n">
        <f aca="false">SUM(AQ118:AQ144)</f>
        <v>0.149806916236009</v>
      </c>
      <c r="AR145" s="60" t="n">
        <f aca="false">SUM(AR118:AR144)</f>
        <v>1560074.24499017</v>
      </c>
      <c r="AS145" s="61" t="n">
        <f aca="false">SUM(AS118:AS144)</f>
        <v>0.230394468194045</v>
      </c>
      <c r="AT145" s="60" t="n">
        <f aca="false">SUM(AT118:AT144)</f>
        <v>2399304.95232597</v>
      </c>
      <c r="AU145" s="61" t="n">
        <f aca="false">SUM(AU118:AU144)</f>
        <v>0.25480857270599</v>
      </c>
      <c r="AV145" s="60" t="n">
        <f aca="false">SUM(AV118:AV144)</f>
        <v>2653550.99530291</v>
      </c>
      <c r="AW145" s="61" t="n">
        <f aca="false">SUM(AW118:AW144)</f>
        <v>0.355189653045912</v>
      </c>
      <c r="AX145" s="60" t="n">
        <f aca="false">SUM(AX118:AX144)</f>
        <v>3698909.52785482</v>
      </c>
    </row>
    <row r="146" customFormat="false" ht="13.8" hidden="false" customHeight="false" outlineLevel="0" collapsed="false">
      <c r="A146" s="23" t="s">
        <v>50</v>
      </c>
      <c r="B146" s="22"/>
      <c r="C146" s="22"/>
      <c r="D146" s="22"/>
      <c r="E146" s="22"/>
      <c r="F146" s="22"/>
      <c r="G146" s="22"/>
      <c r="H146" s="22"/>
      <c r="I146" s="22"/>
      <c r="S146" s="22"/>
      <c r="T146" s="22"/>
      <c r="U146" s="22"/>
      <c r="V146" s="22"/>
      <c r="W146" s="22"/>
      <c r="X146" s="22"/>
      <c r="Y146" s="22"/>
      <c r="Z146" s="22"/>
      <c r="AB146" s="63" t="s">
        <v>208</v>
      </c>
      <c r="AC146" s="63" t="n">
        <f aca="false">_xlfn.STDEV.P(AC120:AC144)</f>
        <v>88.8845180179174</v>
      </c>
      <c r="AD146" s="20"/>
      <c r="AE146" s="63" t="n">
        <f aca="false">_xlfn.STDEV.P(AE120:AE144)</f>
        <v>4.43603857923166</v>
      </c>
      <c r="AF146" s="20"/>
      <c r="AG146" s="65" t="n">
        <f aca="false">_xlfn.STDEV.P(AG120:AG144)</f>
        <v>0.129266240408756</v>
      </c>
      <c r="AH146" s="20"/>
      <c r="AI146" s="65" t="n">
        <f aca="false">_xlfn.STDEV.P(AI120:AI144)</f>
        <v>0.120413131216074</v>
      </c>
      <c r="AJ146" s="20"/>
      <c r="AK146" s="65" t="n">
        <f aca="false">_xlfn.STDEV.P(AK120:AK144)</f>
        <v>0.266388453410543</v>
      </c>
      <c r="AL146" s="20"/>
      <c r="AM146" s="65"/>
    </row>
    <row r="147" customFormat="false" ht="13.8" hidden="false" customHeight="false" outlineLevel="0" collapsed="false">
      <c r="A147" s="23" t="s">
        <v>51</v>
      </c>
      <c r="B147" s="22"/>
      <c r="C147" s="22"/>
      <c r="D147" s="22"/>
      <c r="E147" s="22"/>
      <c r="F147" s="22"/>
      <c r="G147" s="22"/>
      <c r="H147" s="22"/>
      <c r="I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8" hidden="false" customHeight="false" outlineLevel="0" collapsed="false">
      <c r="B148" s="22"/>
      <c r="C148" s="22"/>
      <c r="D148" s="22"/>
      <c r="E148" s="22"/>
      <c r="F148" s="22"/>
      <c r="G148" s="22"/>
      <c r="H148" s="22"/>
      <c r="I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8" hidden="false" customHeight="false" outlineLevel="0" collapsed="false">
      <c r="A149" s="6" t="s">
        <v>104</v>
      </c>
      <c r="B149" s="6"/>
      <c r="C149" s="6"/>
      <c r="D149" s="6"/>
      <c r="E149" s="6"/>
      <c r="F149" s="6"/>
      <c r="G149" s="6"/>
      <c r="H149" s="6"/>
      <c r="I149" s="6"/>
      <c r="J149" s="6"/>
      <c r="S149" s="24"/>
      <c r="T149" s="24"/>
      <c r="U149" s="24"/>
      <c r="V149" s="24"/>
      <c r="W149" s="24"/>
      <c r="X149" s="24"/>
      <c r="Y149" s="24"/>
      <c r="Z149" s="24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S150" s="24"/>
      <c r="T150" s="24"/>
      <c r="U150" s="24"/>
      <c r="V150" s="24"/>
      <c r="W150" s="24"/>
      <c r="X150" s="24"/>
      <c r="Y150" s="24"/>
      <c r="Z150" s="24"/>
    </row>
    <row r="151" customFormat="false" ht="9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73"/>
      <c r="S151" s="27"/>
      <c r="T151" s="27"/>
      <c r="U151" s="27"/>
      <c r="V151" s="27"/>
      <c r="W151" s="27"/>
      <c r="X151" s="27"/>
      <c r="Y151" s="27"/>
      <c r="Z151" s="27"/>
    </row>
    <row r="152" customFormat="false" ht="15.8" hidden="false" customHeight="true" outlineLevel="0" collapsed="false">
      <c r="A152" s="7" t="s">
        <v>8</v>
      </c>
      <c r="B152" s="8" t="s">
        <v>188</v>
      </c>
      <c r="C152" s="8"/>
      <c r="D152" s="8"/>
      <c r="E152" s="8"/>
      <c r="F152" s="8"/>
      <c r="G152" s="8"/>
      <c r="H152" s="8"/>
      <c r="I152" s="7" t="s">
        <v>10</v>
      </c>
      <c r="J152" s="37" t="s">
        <v>11</v>
      </c>
      <c r="K152" s="38" t="s">
        <v>189</v>
      </c>
      <c r="L152" s="37" t="s">
        <v>190</v>
      </c>
      <c r="M152" s="38" t="s">
        <v>191</v>
      </c>
      <c r="N152" s="37" t="s">
        <v>12</v>
      </c>
      <c r="O152" s="37" t="s">
        <v>192</v>
      </c>
      <c r="P152" s="7" t="s">
        <v>193</v>
      </c>
      <c r="Q152" s="37" t="s">
        <v>194</v>
      </c>
      <c r="S152" s="8" t="s">
        <v>188</v>
      </c>
      <c r="T152" s="8"/>
      <c r="U152" s="8"/>
      <c r="V152" s="8"/>
      <c r="W152" s="8"/>
      <c r="X152" s="8"/>
      <c r="Y152" s="8"/>
      <c r="Z152" s="8"/>
      <c r="AC152" s="9" t="s">
        <v>196</v>
      </c>
      <c r="AD152" s="9"/>
      <c r="AE152" s="9" t="s">
        <v>197</v>
      </c>
      <c r="AF152" s="9"/>
      <c r="AG152" s="9" t="s">
        <v>198</v>
      </c>
      <c r="AH152" s="9"/>
      <c r="AI152" s="9" t="s">
        <v>199</v>
      </c>
      <c r="AJ152" s="9"/>
      <c r="AK152" s="9" t="s">
        <v>200</v>
      </c>
      <c r="AL152" s="9"/>
      <c r="AM152" s="39" t="s">
        <v>201</v>
      </c>
      <c r="AO152" s="9" t="s">
        <v>196</v>
      </c>
      <c r="AP152" s="9"/>
      <c r="AQ152" s="9" t="s">
        <v>197</v>
      </c>
      <c r="AR152" s="9"/>
      <c r="AS152" s="9" t="s">
        <v>198</v>
      </c>
      <c r="AT152" s="9"/>
      <c r="AU152" s="9" t="s">
        <v>199</v>
      </c>
      <c r="AV152" s="9"/>
      <c r="AW152" s="39" t="s">
        <v>200</v>
      </c>
      <c r="AX152" s="39"/>
    </row>
    <row r="153" customFormat="false" ht="37.75" hidden="false" customHeight="false" outlineLevel="0" collapsed="false">
      <c r="A153" s="7"/>
      <c r="B153" s="9" t="s">
        <v>106</v>
      </c>
      <c r="C153" s="9" t="s">
        <v>107</v>
      </c>
      <c r="D153" s="9" t="s">
        <v>108</v>
      </c>
      <c r="E153" s="9" t="s">
        <v>109</v>
      </c>
      <c r="F153" s="9" t="s">
        <v>110</v>
      </c>
      <c r="G153" s="9" t="s">
        <v>111</v>
      </c>
      <c r="H153" s="9" t="s">
        <v>112</v>
      </c>
      <c r="I153" s="7"/>
      <c r="J153" s="37"/>
      <c r="K153" s="38"/>
      <c r="L153" s="37"/>
      <c r="M153" s="38"/>
      <c r="N153" s="37"/>
      <c r="O153" s="37"/>
      <c r="P153" s="7"/>
      <c r="Q153" s="37"/>
      <c r="S153" s="9" t="s">
        <v>106</v>
      </c>
      <c r="T153" s="9" t="s">
        <v>107</v>
      </c>
      <c r="U153" s="9" t="s">
        <v>108</v>
      </c>
      <c r="V153" s="9" t="s">
        <v>109</v>
      </c>
      <c r="W153" s="9" t="s">
        <v>110</v>
      </c>
      <c r="X153" s="9" t="s">
        <v>111</v>
      </c>
      <c r="Y153" s="9" t="s">
        <v>112</v>
      </c>
      <c r="Z153" s="7" t="s">
        <v>21</v>
      </c>
      <c r="AC153" s="9" t="s">
        <v>202</v>
      </c>
      <c r="AD153" s="9" t="s">
        <v>203</v>
      </c>
      <c r="AE153" s="9" t="s">
        <v>202</v>
      </c>
      <c r="AF153" s="9" t="s">
        <v>203</v>
      </c>
      <c r="AG153" s="9" t="s">
        <v>202</v>
      </c>
      <c r="AH153" s="9" t="s">
        <v>203</v>
      </c>
      <c r="AI153" s="9" t="s">
        <v>202</v>
      </c>
      <c r="AJ153" s="9" t="s">
        <v>203</v>
      </c>
      <c r="AK153" s="9" t="s">
        <v>202</v>
      </c>
      <c r="AL153" s="9" t="s">
        <v>203</v>
      </c>
      <c r="AM153" s="40" t="s">
        <v>204</v>
      </c>
      <c r="AO153" s="9" t="s">
        <v>205</v>
      </c>
      <c r="AP153" s="9" t="s">
        <v>206</v>
      </c>
      <c r="AQ153" s="9" t="s">
        <v>205</v>
      </c>
      <c r="AR153" s="9" t="s">
        <v>206</v>
      </c>
      <c r="AS153" s="9" t="s">
        <v>205</v>
      </c>
      <c r="AT153" s="9" t="s">
        <v>206</v>
      </c>
      <c r="AU153" s="9" t="s">
        <v>205</v>
      </c>
      <c r="AV153" s="9" t="s">
        <v>206</v>
      </c>
      <c r="AW153" s="9" t="s">
        <v>205</v>
      </c>
      <c r="AX153" s="40" t="s">
        <v>206</v>
      </c>
    </row>
    <row r="154" customFormat="false" ht="13.8" hidden="false" customHeight="false" outlineLevel="0" collapsed="false">
      <c r="A154" s="10" t="s">
        <v>61</v>
      </c>
      <c r="B154" s="41" t="n">
        <v>0</v>
      </c>
      <c r="C154" s="41"/>
      <c r="D154" s="41"/>
      <c r="E154" s="41"/>
      <c r="F154" s="41"/>
      <c r="G154" s="41"/>
      <c r="H154" s="41"/>
      <c r="I154" s="12" t="n">
        <f aca="false">AO154+AQ154+AS154+AU154+AW154</f>
        <v>0.120609278417016</v>
      </c>
      <c r="J154" s="49" t="n">
        <f aca="false">AP154+AR154+AT154+AV154+AX154</f>
        <v>1184917.8955956</v>
      </c>
      <c r="K154" s="12" t="n">
        <f aca="false">I154-DatosMinisterio!J154</f>
        <v>0</v>
      </c>
      <c r="L154" s="49" t="n">
        <f aca="false">J154-DatosMinisterio!K154</f>
        <v>-0.10440439847298</v>
      </c>
      <c r="M154" s="44" t="n">
        <f aca="false">P188/P$213</f>
        <v>0.193466982304702</v>
      </c>
      <c r="N154" s="43" t="n">
        <f aca="false">ROUND((N$179*M154),0)</f>
        <v>36113368</v>
      </c>
      <c r="O154" s="43" t="n">
        <f aca="false">N154-DatosMinisterio!L154</f>
        <v>-526</v>
      </c>
      <c r="P154" s="14" t="n">
        <f aca="false">N154+J154</f>
        <v>37298285.8955956</v>
      </c>
      <c r="Q154" s="43" t="n">
        <f aca="false">P154-DatosMinisterio!M154</f>
        <v>-526.104404397309</v>
      </c>
      <c r="S154" s="11" t="n">
        <f aca="false">B154+DatosMinisterio!B154</f>
        <v>27171</v>
      </c>
      <c r="T154" s="11" t="n">
        <f aca="false">C154+DatosMinisterio!C154</f>
        <v>68</v>
      </c>
      <c r="U154" s="11" t="n">
        <f aca="false">D154+DatosMinisterio!D154</f>
        <v>1998.95646747913</v>
      </c>
      <c r="V154" s="11" t="n">
        <f aca="false">E154+DatosMinisterio!E154</f>
        <v>1303.11673434868</v>
      </c>
      <c r="W154" s="11" t="n">
        <f aca="false">F154+DatosMinisterio!F154</f>
        <v>892</v>
      </c>
      <c r="X154" s="11" t="n">
        <f aca="false">G154+DatosMinisterio!G154</f>
        <v>1519</v>
      </c>
      <c r="Y154" s="11" t="n">
        <f aca="false">H154+DatosMinisterio!H154</f>
        <v>184</v>
      </c>
      <c r="Z154" s="11" t="n">
        <f aca="false">X154+0.33*Y154</f>
        <v>1579.72</v>
      </c>
      <c r="AC154" s="45" t="n">
        <f aca="false">IF(T154&gt;0,S154/T154,0)</f>
        <v>399.573529411765</v>
      </c>
      <c r="AD154" s="46" t="n">
        <f aca="false">EXP((((AC154-AC$179)/AC$180+2)/4-1.9)^3)</f>
        <v>0.68916531226711</v>
      </c>
      <c r="AE154" s="47" t="n">
        <f aca="false">S154/U154</f>
        <v>13.5925921559788</v>
      </c>
      <c r="AF154" s="46" t="n">
        <f aca="false">EXP((((AE154-AE$179)/AE$180+2)/4-1.9)^3)</f>
        <v>0.00961209776132997</v>
      </c>
      <c r="AG154" s="46" t="n">
        <f aca="false">V154/U154</f>
        <v>0.651898505819905</v>
      </c>
      <c r="AH154" s="46" t="n">
        <f aca="false">EXP((((AG154-AG$179)/AG$180+2)/4-1.9)^3)</f>
        <v>0.0949961304858258</v>
      </c>
      <c r="AI154" s="46" t="n">
        <f aca="false">W154/U154</f>
        <v>0.446232829234593</v>
      </c>
      <c r="AJ154" s="46" t="n">
        <f aca="false">EXP((((AI154-AI$179)/AI$180+2)/4-1.9)^3)</f>
        <v>0.622817541641329</v>
      </c>
      <c r="AK154" s="46" t="n">
        <f aca="false">Z154/U154</f>
        <v>0.790272337442232</v>
      </c>
      <c r="AL154" s="46" t="n">
        <f aca="false">EXP((((AK154-AK$179)/AK$180+2)/4-1.9)^3)</f>
        <v>0.451624383202494</v>
      </c>
      <c r="AM154" s="46" t="n">
        <f aca="false">0.01*AD154+0.15*AF154+0.24*AH154+0.25*AJ154+0.35*AL154</f>
        <v>0.344905458634674</v>
      </c>
      <c r="AO154" s="48" t="n">
        <f aca="false">0.01*AD154/$AM$179</f>
        <v>0.00240992796552446</v>
      </c>
      <c r="AP154" s="49" t="n">
        <f aca="false">AO154*$J$179</f>
        <v>23676.1782420493</v>
      </c>
      <c r="AQ154" s="48" t="n">
        <f aca="false">0.15*AF154/$AM$179</f>
        <v>0.000504185195991247</v>
      </c>
      <c r="AR154" s="49" t="n">
        <f aca="false">AQ154*$J$179</f>
        <v>4953.33418179307</v>
      </c>
      <c r="AS154" s="48" t="n">
        <f aca="false">0.24*AH154/$AM$179</f>
        <v>0.00797256022261332</v>
      </c>
      <c r="AT154" s="49" t="n">
        <f aca="false">AS154*$J$179</f>
        <v>78325.8917180898</v>
      </c>
      <c r="AU154" s="48" t="n">
        <f aca="false">0.25*AJ154/$AM$179</f>
        <v>0.0544479453733333</v>
      </c>
      <c r="AV154" s="49" t="n">
        <f aca="false">AU154*$J$179</f>
        <v>534920.245755918</v>
      </c>
      <c r="AW154" s="48" t="n">
        <f aca="false">0.35*AL154/$AM$179</f>
        <v>0.0552746596595541</v>
      </c>
      <c r="AX154" s="49" t="n">
        <f aca="false">AW154*$J$179</f>
        <v>543042.245697751</v>
      </c>
    </row>
    <row r="155" customFormat="false" ht="13.8" hidden="false" customHeight="false" outlineLevel="0" collapsed="false">
      <c r="A155" s="13" t="s">
        <v>62</v>
      </c>
      <c r="B155" s="41"/>
      <c r="C155" s="41"/>
      <c r="D155" s="41"/>
      <c r="E155" s="41"/>
      <c r="F155" s="41"/>
      <c r="G155" s="41"/>
      <c r="H155" s="41"/>
      <c r="I155" s="15" t="n">
        <f aca="false">AO155+AQ155+AS155+AU155+AW155</f>
        <v>0.0856143467199138</v>
      </c>
      <c r="J155" s="43" t="n">
        <f aca="false">AP155+AR155+AT155+AV155+AX155</f>
        <v>841112.49880291</v>
      </c>
      <c r="K155" s="15" t="n">
        <f aca="false">I155-DatosMinisterio!J155</f>
        <v>0</v>
      </c>
      <c r="L155" s="43" t="n">
        <f aca="false">J155-DatosMinisterio!K155</f>
        <v>0.498802910093218</v>
      </c>
      <c r="M155" s="44" t="n">
        <f aca="false">P189/P$213</f>
        <v>0.12292498059372</v>
      </c>
      <c r="N155" s="43" t="n">
        <f aca="false">ROUND((N$179*M155),0)</f>
        <v>22945699</v>
      </c>
      <c r="O155" s="43" t="n">
        <f aca="false">N155-DatosMinisterio!L155</f>
        <v>-641</v>
      </c>
      <c r="P155" s="14" t="n">
        <f aca="false">N155+J155</f>
        <v>23786811.4988029</v>
      </c>
      <c r="Q155" s="43" t="n">
        <f aca="false">P155-DatosMinisterio!M155</f>
        <v>-640.50119708851</v>
      </c>
      <c r="S155" s="14" t="n">
        <f aca="false">B155+DatosMinisterio!B155</f>
        <v>22868</v>
      </c>
      <c r="T155" s="14" t="n">
        <f aca="false">C155+DatosMinisterio!C155</f>
        <v>74</v>
      </c>
      <c r="U155" s="14" t="n">
        <f aca="false">D155+DatosMinisterio!D155</f>
        <v>2073.25575252554</v>
      </c>
      <c r="V155" s="14" t="n">
        <f aca="false">E155+DatosMinisterio!E155</f>
        <v>1287.74863164683</v>
      </c>
      <c r="W155" s="14" t="n">
        <f aca="false">F155+DatosMinisterio!F155</f>
        <v>721</v>
      </c>
      <c r="X155" s="14" t="n">
        <f aca="false">G155+DatosMinisterio!G155</f>
        <v>1450</v>
      </c>
      <c r="Y155" s="14" t="n">
        <f aca="false">H155+DatosMinisterio!H155</f>
        <v>149</v>
      </c>
      <c r="Z155" s="14" t="n">
        <f aca="false">X155+0.33*Y155</f>
        <v>1499.17</v>
      </c>
      <c r="AC155" s="50" t="n">
        <f aca="false">IF(T155&gt;0,S155/T155,0)</f>
        <v>309.027027027027</v>
      </c>
      <c r="AD155" s="51" t="n">
        <f aca="false">EXP((((AC155-AC$179)/AC$180+2)/4-1.9)^3)</f>
        <v>0.333566158910067</v>
      </c>
      <c r="AE155" s="52" t="n">
        <f aca="false">S155/U155</f>
        <v>11.0299947182798</v>
      </c>
      <c r="AF155" s="51" t="n">
        <f aca="false">EXP((((AE155-AE$179)/AE$180+2)/4-1.9)^3)</f>
        <v>0.00264745416319074</v>
      </c>
      <c r="AG155" s="51" t="n">
        <f aca="false">V155/U155</f>
        <v>0.621123867655091</v>
      </c>
      <c r="AH155" s="51" t="n">
        <f aca="false">EXP((((AG155-AG$179)/AG$180+2)/4-1.9)^3)</f>
        <v>0.0661816273417268</v>
      </c>
      <c r="AI155" s="51" t="n">
        <f aca="false">W155/U155</f>
        <v>0.347762208845538</v>
      </c>
      <c r="AJ155" s="51" t="n">
        <f aca="false">EXP((((AI155-AI$179)/AI$180+2)/4-1.9)^3)</f>
        <v>0.381297411198943</v>
      </c>
      <c r="AK155" s="51" t="n">
        <f aca="false">Z155/U155</f>
        <v>0.723099404486776</v>
      </c>
      <c r="AL155" s="51" t="n">
        <f aca="false">EXP((((AK155-AK$179)/AK$180+2)/4-1.9)^3)</f>
        <v>0.371114254366496</v>
      </c>
      <c r="AM155" s="51" t="n">
        <f aca="false">0.01*AD155+0.15*AF155+0.24*AH155+0.25*AJ155+0.35*AL155</f>
        <v>0.244830712103603</v>
      </c>
      <c r="AO155" s="44" t="n">
        <f aca="false">0.01*AD155/$AM$179</f>
        <v>0.00116644062085118</v>
      </c>
      <c r="AP155" s="43" t="n">
        <f aca="false">AO155*$J$179</f>
        <v>11459.6188944715</v>
      </c>
      <c r="AQ155" s="44" t="n">
        <f aca="false">0.15*AF155/$AM$179</f>
        <v>0.000138867417840482</v>
      </c>
      <c r="AR155" s="43" t="n">
        <f aca="false">AQ155*$J$179</f>
        <v>1364.29378132423</v>
      </c>
      <c r="AS155" s="44" t="n">
        <f aca="false">0.24*AH155/$AM$179</f>
        <v>0.00555430002163296</v>
      </c>
      <c r="AT155" s="43" t="n">
        <f aca="false">AS155*$J$179</f>
        <v>54567.8539787316</v>
      </c>
      <c r="AU155" s="44" t="n">
        <f aca="false">0.25*AJ155/$AM$179</f>
        <v>0.0333337763115049</v>
      </c>
      <c r="AV155" s="43" t="n">
        <f aca="false">AU155*$J$179</f>
        <v>327485.485343143</v>
      </c>
      <c r="AW155" s="44" t="n">
        <f aca="false">0.35*AL155/$AM$179</f>
        <v>0.0454209623480843</v>
      </c>
      <c r="AX155" s="43" t="n">
        <f aca="false">AW155*$J$179</f>
        <v>446235.24680524</v>
      </c>
    </row>
    <row r="156" customFormat="false" ht="13.8" hidden="false" customHeight="false" outlineLevel="0" collapsed="false">
      <c r="A156" s="13" t="s">
        <v>63</v>
      </c>
      <c r="B156" s="41"/>
      <c r="C156" s="41"/>
      <c r="D156" s="41"/>
      <c r="E156" s="41"/>
      <c r="F156" s="41"/>
      <c r="G156" s="41"/>
      <c r="H156" s="41"/>
      <c r="I156" s="15" t="n">
        <f aca="false">AO156+AQ156+AS156+AU156+AW156</f>
        <v>0.070155615107444</v>
      </c>
      <c r="J156" s="43" t="n">
        <f aca="false">AP156+AR156+AT156+AV156+AX156</f>
        <v>689239.210352486</v>
      </c>
      <c r="K156" s="15" t="n">
        <f aca="false">I156-DatosMinisterio!J156</f>
        <v>0</v>
      </c>
      <c r="L156" s="43" t="n">
        <f aca="false">J156-DatosMinisterio!K156</f>
        <v>0.210352486232296</v>
      </c>
      <c r="M156" s="44" t="n">
        <f aca="false">P190/P$213</f>
        <v>0.0736379009272533</v>
      </c>
      <c r="N156" s="43" t="n">
        <f aca="false">ROUND((N$179*M156),0)</f>
        <v>13745563</v>
      </c>
      <c r="O156" s="43" t="n">
        <f aca="false">N156-DatosMinisterio!L156</f>
        <v>667</v>
      </c>
      <c r="P156" s="14" t="n">
        <f aca="false">N156+J156</f>
        <v>14434802.2103525</v>
      </c>
      <c r="Q156" s="43" t="n">
        <f aca="false">P156-DatosMinisterio!M156</f>
        <v>667.210352485999</v>
      </c>
      <c r="S156" s="14" t="n">
        <f aca="false">B156+DatosMinisterio!B156</f>
        <v>23380</v>
      </c>
      <c r="T156" s="14" t="n">
        <f aca="false">C156+DatosMinisterio!C156</f>
        <v>88</v>
      </c>
      <c r="U156" s="14" t="n">
        <f aca="false">D156+DatosMinisterio!D156</f>
        <v>1292.57532417322</v>
      </c>
      <c r="V156" s="14" t="n">
        <f aca="false">E156+DatosMinisterio!E156</f>
        <v>961.935172658068</v>
      </c>
      <c r="W156" s="14" t="n">
        <f aca="false">F156+DatosMinisterio!F156</f>
        <v>377</v>
      </c>
      <c r="X156" s="14" t="n">
        <f aca="false">G156+DatosMinisterio!G156</f>
        <v>700</v>
      </c>
      <c r="Y156" s="14" t="n">
        <f aca="false">H156+DatosMinisterio!H156</f>
        <v>63</v>
      </c>
      <c r="Z156" s="14" t="n">
        <f aca="false">X156+0.33*Y156</f>
        <v>720.79</v>
      </c>
      <c r="AC156" s="50" t="n">
        <f aca="false">IF(T156&gt;0,S156/T156,0)</f>
        <v>265.681818181818</v>
      </c>
      <c r="AD156" s="51" t="n">
        <f aca="false">EXP((((AC156-AC$179)/AC$180+2)/4-1.9)^3)</f>
        <v>0.192501164651434</v>
      </c>
      <c r="AE156" s="52" t="n">
        <f aca="false">S156/U156</f>
        <v>18.0879207290722</v>
      </c>
      <c r="AF156" s="51" t="n">
        <f aca="false">EXP((((AE156-AE$179)/AE$180+2)/4-1.9)^3)</f>
        <v>0.0572783671372046</v>
      </c>
      <c r="AG156" s="51" t="n">
        <f aca="false">V156/U156</f>
        <v>0.744200476883897</v>
      </c>
      <c r="AH156" s="51" t="n">
        <f aca="false">EXP((((AG156-AG$179)/AG$180+2)/4-1.9)^3)</f>
        <v>0.231132509618335</v>
      </c>
      <c r="AI156" s="51" t="n">
        <f aca="false">W156/U156</f>
        <v>0.291665787633029</v>
      </c>
      <c r="AJ156" s="51" t="n">
        <f aca="false">EXP((((AI156-AI$179)/AI$180+2)/4-1.9)^3)</f>
        <v>0.257841097731924</v>
      </c>
      <c r="AK156" s="51" t="n">
        <f aca="false">Z156/U156</f>
        <v>0.557638681878013</v>
      </c>
      <c r="AL156" s="51" t="n">
        <f aca="false">EXP((((AK156-AK$179)/AK$180+2)/4-1.9)^3)</f>
        <v>0.200498995852079</v>
      </c>
      <c r="AM156" s="51" t="n">
        <f aca="false">0.01*AD156+0.15*AF156+0.24*AH156+0.25*AJ156+0.35*AL156</f>
        <v>0.200623492006704</v>
      </c>
      <c r="AO156" s="44" t="n">
        <f aca="false">0.01*AD156/$AM$179</f>
        <v>0.000673153352079499</v>
      </c>
      <c r="AP156" s="43" t="n">
        <f aca="false">AO156*$J$179</f>
        <v>6613.3506793838</v>
      </c>
      <c r="AQ156" s="44" t="n">
        <f aca="false">0.15*AF156/$AM$179</f>
        <v>0.00300443310900474</v>
      </c>
      <c r="AR156" s="43" t="n">
        <f aca="false">AQ156*$J$179</f>
        <v>29516.8547868319</v>
      </c>
      <c r="AS156" s="44" t="n">
        <f aca="false">0.24*AH156/$AM$179</f>
        <v>0.019397820131325</v>
      </c>
      <c r="AT156" s="43" t="n">
        <f aca="false">AS156*$J$179</f>
        <v>190572.603624074</v>
      </c>
      <c r="AU156" s="44" t="n">
        <f aca="false">0.25*AJ156/$AM$179</f>
        <v>0.0225409804086618</v>
      </c>
      <c r="AV156" s="43" t="n">
        <f aca="false">AU156*$J$179</f>
        <v>221452.374320191</v>
      </c>
      <c r="AW156" s="44" t="n">
        <f aca="false">0.35*AL156/$AM$179</f>
        <v>0.024539228106373</v>
      </c>
      <c r="AX156" s="43" t="n">
        <f aca="false">AW156*$J$179</f>
        <v>241084.026942006</v>
      </c>
    </row>
    <row r="157" customFormat="false" ht="13.8" hidden="false" customHeight="false" outlineLevel="0" collapsed="false">
      <c r="A157" s="13" t="s">
        <v>64</v>
      </c>
      <c r="B157" s="41"/>
      <c r="C157" s="41"/>
      <c r="D157" s="41"/>
      <c r="E157" s="41"/>
      <c r="F157" s="41"/>
      <c r="G157" s="41"/>
      <c r="H157" s="41"/>
      <c r="I157" s="15" t="n">
        <f aca="false">AO157+AQ157+AS157+AU157+AW157</f>
        <v>0.0784638931816413</v>
      </c>
      <c r="J157" s="43" t="n">
        <f aca="false">AP157+AR157+AT157+AV157+AX157</f>
        <v>770863.339946085</v>
      </c>
      <c r="K157" s="15" t="n">
        <f aca="false">I157-DatosMinisterio!J157</f>
        <v>0</v>
      </c>
      <c r="L157" s="43" t="n">
        <f aca="false">J157-DatosMinisterio!K157</f>
        <v>0.339946084772237</v>
      </c>
      <c r="M157" s="44" t="n">
        <f aca="false">P191/P$213</f>
        <v>0.0561361977583521</v>
      </c>
      <c r="N157" s="43" t="n">
        <f aca="false">ROUND((N$179*M157),0)</f>
        <v>10478621</v>
      </c>
      <c r="O157" s="43" t="n">
        <f aca="false">N157-DatosMinisterio!L157</f>
        <v>-835</v>
      </c>
      <c r="P157" s="14" t="n">
        <f aca="false">N157+J157</f>
        <v>11249484.3399461</v>
      </c>
      <c r="Q157" s="43" t="n">
        <f aca="false">P157-DatosMinisterio!M157</f>
        <v>-834.660053914413</v>
      </c>
      <c r="S157" s="14" t="n">
        <f aca="false">B157+DatosMinisterio!B157</f>
        <v>13427</v>
      </c>
      <c r="T157" s="14" t="n">
        <f aca="false">C157+DatosMinisterio!C157</f>
        <v>54</v>
      </c>
      <c r="U157" s="14" t="n">
        <f aca="false">D157+DatosMinisterio!D157</f>
        <v>573.988878406606</v>
      </c>
      <c r="V157" s="14" t="n">
        <f aca="false">E157+DatosMinisterio!E157</f>
        <v>435.366807283963</v>
      </c>
      <c r="W157" s="14" t="n">
        <f aca="false">F157+DatosMinisterio!F157</f>
        <v>171</v>
      </c>
      <c r="X157" s="14" t="n">
        <f aca="false">G157+DatosMinisterio!G157</f>
        <v>276</v>
      </c>
      <c r="Y157" s="14" t="n">
        <f aca="false">H157+DatosMinisterio!H157</f>
        <v>54</v>
      </c>
      <c r="Z157" s="14" t="n">
        <f aca="false">X157+0.33*Y157</f>
        <v>293.82</v>
      </c>
      <c r="AC157" s="50" t="n">
        <f aca="false">IF(T157&gt;0,S157/T157,0)</f>
        <v>248.648148148148</v>
      </c>
      <c r="AD157" s="51" t="n">
        <f aca="false">EXP((((AC157-AC$179)/AC$180+2)/4-1.9)^3)</f>
        <v>0.148686274413279</v>
      </c>
      <c r="AE157" s="52" t="n">
        <f aca="false">S157/U157</f>
        <v>23.3924393052238</v>
      </c>
      <c r="AF157" s="51" t="n">
        <f aca="false">EXP((((AE157-AE$179)/AE$180+2)/4-1.9)^3)</f>
        <v>0.240288404970691</v>
      </c>
      <c r="AG157" s="51" t="n">
        <f aca="false">V157/U157</f>
        <v>0.75849345459888</v>
      </c>
      <c r="AH157" s="51" t="n">
        <f aca="false">EXP((((AG157-AG$179)/AG$180+2)/4-1.9)^3)</f>
        <v>0.258915084357143</v>
      </c>
      <c r="AI157" s="51" t="n">
        <f aca="false">W157/U157</f>
        <v>0.297915179950344</v>
      </c>
      <c r="AJ157" s="51" t="n">
        <f aca="false">EXP((((AI157-AI$179)/AI$180+2)/4-1.9)^3)</f>
        <v>0.270529446570519</v>
      </c>
      <c r="AK157" s="51" t="n">
        <f aca="false">Z157/U157</f>
        <v>0.511891451304152</v>
      </c>
      <c r="AL157" s="51" t="n">
        <f aca="false">EXP((((AK157-AK$179)/AK$180+2)/4-1.9)^3)</f>
        <v>0.163087165127299</v>
      </c>
      <c r="AM157" s="51" t="n">
        <f aca="false">0.01*AD157+0.15*AF157+0.24*AH157+0.25*AJ157+0.35*AL157</f>
        <v>0.224382613172635</v>
      </c>
      <c r="AO157" s="44" t="n">
        <f aca="false">0.01*AD157/$AM$179</f>
        <v>0.000519937966145521</v>
      </c>
      <c r="AP157" s="43" t="n">
        <f aca="false">AO157*$J$179</f>
        <v>5108.0962324909</v>
      </c>
      <c r="AQ157" s="44" t="n">
        <f aca="false">0.15*AF157/$AM$179</f>
        <v>0.0126038935061569</v>
      </c>
      <c r="AR157" s="43" t="n">
        <f aca="false">AQ157*$J$179</f>
        <v>123826.119894267</v>
      </c>
      <c r="AS157" s="44" t="n">
        <f aca="false">0.24*AH157/$AM$179</f>
        <v>0.0217294756325714</v>
      </c>
      <c r="AT157" s="43" t="n">
        <f aca="false">AS157*$J$179</f>
        <v>213479.799206806</v>
      </c>
      <c r="AU157" s="44" t="n">
        <f aca="false">0.25*AJ157/$AM$179</f>
        <v>0.0236502210421561</v>
      </c>
      <c r="AV157" s="43" t="n">
        <f aca="false">AU157*$J$179</f>
        <v>232350.035714074</v>
      </c>
      <c r="AW157" s="44" t="n">
        <f aca="false">0.35*AL157/$AM$179</f>
        <v>0.0199603650346113</v>
      </c>
      <c r="AX157" s="43" t="n">
        <f aca="false">AW157*$J$179</f>
        <v>196099.288898446</v>
      </c>
    </row>
    <row r="158" customFormat="false" ht="13.8" hidden="false" customHeight="false" outlineLevel="0" collapsed="false">
      <c r="A158" s="13" t="s">
        <v>65</v>
      </c>
      <c r="B158" s="41"/>
      <c r="C158" s="41"/>
      <c r="D158" s="41"/>
      <c r="E158" s="41"/>
      <c r="F158" s="41"/>
      <c r="G158" s="41"/>
      <c r="H158" s="41"/>
      <c r="I158" s="15" t="n">
        <f aca="false">AO158+AQ158+AS158+AU158+AW158</f>
        <v>0.0588203651940481</v>
      </c>
      <c r="J158" s="43" t="n">
        <f aca="false">AP158+AR158+AT158+AV158+AX158</f>
        <v>577876.795704823</v>
      </c>
      <c r="K158" s="15" t="n">
        <f aca="false">I158-DatosMinisterio!J158</f>
        <v>0</v>
      </c>
      <c r="L158" s="43" t="n">
        <f aca="false">J158-DatosMinisterio!K158</f>
        <v>-0.204295177478343</v>
      </c>
      <c r="M158" s="44" t="n">
        <f aca="false">P192/P$213</f>
        <v>0.0564214142117201</v>
      </c>
      <c r="N158" s="43" t="n">
        <f aca="false">ROUND((N$179*M158),0)</f>
        <v>10531861</v>
      </c>
      <c r="O158" s="43" t="n">
        <f aca="false">N158-DatosMinisterio!L158</f>
        <v>-154</v>
      </c>
      <c r="P158" s="14" t="n">
        <f aca="false">N158+J158</f>
        <v>11109737.7957048</v>
      </c>
      <c r="Q158" s="43" t="n">
        <f aca="false">P158-DatosMinisterio!M158</f>
        <v>-154.204295177013</v>
      </c>
      <c r="S158" s="14" t="n">
        <f aca="false">B158+DatosMinisterio!B158</f>
        <v>15003</v>
      </c>
      <c r="T158" s="14" t="n">
        <f aca="false">C158+DatosMinisterio!C158</f>
        <v>67</v>
      </c>
      <c r="U158" s="14" t="n">
        <f aca="false">D158+DatosMinisterio!D158</f>
        <v>586.394595730406</v>
      </c>
      <c r="V158" s="14" t="n">
        <f aca="false">E158+DatosMinisterio!E158</f>
        <v>319.531146239442</v>
      </c>
      <c r="W158" s="14" t="n">
        <f aca="false">F158+DatosMinisterio!F158</f>
        <v>131</v>
      </c>
      <c r="X158" s="14" t="n">
        <f aca="false">G158+DatosMinisterio!G158</f>
        <v>329</v>
      </c>
      <c r="Y158" s="14" t="n">
        <f aca="false">H158+DatosMinisterio!H158</f>
        <v>4</v>
      </c>
      <c r="Z158" s="14" t="n">
        <f aca="false">X158+0.33*Y158</f>
        <v>330.32</v>
      </c>
      <c r="AC158" s="50" t="n">
        <f aca="false">IF(T158&gt;0,S158/T158,0)</f>
        <v>223.925373134328</v>
      </c>
      <c r="AD158" s="51" t="n">
        <f aca="false">EXP((((AC158-AC$179)/AC$180+2)/4-1.9)^3)</f>
        <v>0.0976122130135609</v>
      </c>
      <c r="AE158" s="52" t="n">
        <f aca="false">S158/U158</f>
        <v>25.585160759049</v>
      </c>
      <c r="AF158" s="51" t="n">
        <f aca="false">EXP((((AE158-AE$179)/AE$180+2)/4-1.9)^3)</f>
        <v>0.363397853266447</v>
      </c>
      <c r="AG158" s="51" t="n">
        <f aca="false">V158/U158</f>
        <v>0.544908067990357</v>
      </c>
      <c r="AH158" s="51" t="n">
        <f aca="false">EXP((((AG158-AG$179)/AG$180+2)/4-1.9)^3)</f>
        <v>0.0231541719693257</v>
      </c>
      <c r="AI158" s="51" t="n">
        <f aca="false">W158/U158</f>
        <v>0.223399057484198</v>
      </c>
      <c r="AJ158" s="51" t="n">
        <f aca="false">EXP((((AI158-AI$179)/AI$180+2)/4-1.9)^3)</f>
        <v>0.141018328273006</v>
      </c>
      <c r="AK158" s="51" t="n">
        <f aca="false">Z158/U158</f>
        <v>0.563306692123514</v>
      </c>
      <c r="AL158" s="51" t="n">
        <f aca="false">EXP((((AK158-AK$179)/AK$180+2)/4-1.9)^3)</f>
        <v>0.205459367056255</v>
      </c>
      <c r="AM158" s="51" t="n">
        <f aca="false">0.01*AD158+0.15*AF158+0.24*AH158+0.25*AJ158+0.35*AL158</f>
        <v>0.168208161930682</v>
      </c>
      <c r="AO158" s="44" t="n">
        <f aca="false">0.01*AD158/$AM$179</f>
        <v>0.000341338134306644</v>
      </c>
      <c r="AP158" s="43" t="n">
        <f aca="false">AO158*$J$179</f>
        <v>3353.45397217876</v>
      </c>
      <c r="AQ158" s="44" t="n">
        <f aca="false">0.15*AF158/$AM$179</f>
        <v>0.0190613768629202</v>
      </c>
      <c r="AR158" s="43" t="n">
        <f aca="false">AQ158*$J$179</f>
        <v>187267.238938886</v>
      </c>
      <c r="AS158" s="44" t="n">
        <f aca="false">0.24*AH158/$AM$179</f>
        <v>0.00194321631298169</v>
      </c>
      <c r="AT158" s="43" t="n">
        <f aca="false">AS158*$J$179</f>
        <v>19091.000414612</v>
      </c>
      <c r="AU158" s="44" t="n">
        <f aca="false">0.25*AJ158/$AM$179</f>
        <v>0.0123281020862273</v>
      </c>
      <c r="AV158" s="43" t="n">
        <f aca="false">AU158*$J$179</f>
        <v>121116.625291402</v>
      </c>
      <c r="AW158" s="44" t="n">
        <f aca="false">0.35*AL158/$AM$179</f>
        <v>0.0251463317976123</v>
      </c>
      <c r="AX158" s="43" t="n">
        <f aca="false">AW158*$J$179</f>
        <v>247048.477087743</v>
      </c>
    </row>
    <row r="159" customFormat="false" ht="13.8" hidden="false" customHeight="false" outlineLevel="0" collapsed="false">
      <c r="A159" s="13" t="s">
        <v>66</v>
      </c>
      <c r="B159" s="41"/>
      <c r="C159" s="41"/>
      <c r="D159" s="41"/>
      <c r="E159" s="41"/>
      <c r="F159" s="41"/>
      <c r="G159" s="41"/>
      <c r="H159" s="41"/>
      <c r="I159" s="15" t="n">
        <f aca="false">AO159+AQ159+AS159+AU159+AW159</f>
        <v>0.0399869502757883</v>
      </c>
      <c r="J159" s="43" t="n">
        <f aca="false">AP159+AR159+AT159+AV159+AX159</f>
        <v>392849.153845764</v>
      </c>
      <c r="K159" s="15" t="n">
        <f aca="false">I159-DatosMinisterio!J159</f>
        <v>0</v>
      </c>
      <c r="L159" s="43" t="n">
        <f aca="false">J159-DatosMinisterio!K159</f>
        <v>0.153845763881691</v>
      </c>
      <c r="M159" s="44" t="n">
        <f aca="false">P193/P$213</f>
        <v>0.0616384813663778</v>
      </c>
      <c r="N159" s="43" t="n">
        <f aca="false">ROUND((N$179*M159),0)</f>
        <v>11505701</v>
      </c>
      <c r="O159" s="43" t="n">
        <f aca="false">N159-DatosMinisterio!L159</f>
        <v>1020</v>
      </c>
      <c r="P159" s="14" t="n">
        <f aca="false">N159+J159</f>
        <v>11898550.1538458</v>
      </c>
      <c r="Q159" s="43" t="n">
        <f aca="false">P159-DatosMinisterio!M159</f>
        <v>1020.1538457647</v>
      </c>
      <c r="S159" s="14" t="n">
        <f aca="false">B159+DatosMinisterio!B159</f>
        <v>17507</v>
      </c>
      <c r="T159" s="14" t="n">
        <f aca="false">C159+DatosMinisterio!C159</f>
        <v>66</v>
      </c>
      <c r="U159" s="14" t="n">
        <f aca="false">D159+DatosMinisterio!D159</f>
        <v>886.865540256339</v>
      </c>
      <c r="V159" s="14" t="n">
        <f aca="false">E159+DatosMinisterio!E159</f>
        <v>599.918308392751</v>
      </c>
      <c r="W159" s="14" t="n">
        <f aca="false">F159+DatosMinisterio!F159</f>
        <v>195</v>
      </c>
      <c r="X159" s="14" t="n">
        <f aca="false">G159+DatosMinisterio!G159</f>
        <v>355</v>
      </c>
      <c r="Y159" s="14" t="n">
        <f aca="false">H159+DatosMinisterio!H159</f>
        <v>32</v>
      </c>
      <c r="Z159" s="14" t="n">
        <f aca="false">X159+0.33*Y159</f>
        <v>365.56</v>
      </c>
      <c r="AC159" s="50" t="n">
        <f aca="false">IF(T159&gt;0,S159/T159,0)</f>
        <v>265.257575757576</v>
      </c>
      <c r="AD159" s="51" t="n">
        <f aca="false">EXP((((AC159-AC$179)/AC$180+2)/4-1.9)^3)</f>
        <v>0.191324671246202</v>
      </c>
      <c r="AE159" s="52" t="n">
        <f aca="false">S159/U159</f>
        <v>19.7403092186216</v>
      </c>
      <c r="AF159" s="51" t="n">
        <f aca="false">EXP((((AE159-AE$179)/AE$180+2)/4-1.9)^3)</f>
        <v>0.0961906572138904</v>
      </c>
      <c r="AG159" s="51" t="n">
        <f aca="false">V159/U159</f>
        <v>0.676447873055651</v>
      </c>
      <c r="AH159" s="51" t="n">
        <f aca="false">EXP((((AG159-AG$179)/AG$180+2)/4-1.9)^3)</f>
        <v>0.123716801310977</v>
      </c>
      <c r="AI159" s="51" t="n">
        <f aca="false">W159/U159</f>
        <v>0.219875495380774</v>
      </c>
      <c r="AJ159" s="51" t="n">
        <f aca="false">EXP((((AI159-AI$179)/AI$180+2)/4-1.9)^3)</f>
        <v>0.136134278391055</v>
      </c>
      <c r="AK159" s="51" t="n">
        <f aca="false">Z159/U159</f>
        <v>0.412193262007157</v>
      </c>
      <c r="AL159" s="51" t="n">
        <f aca="false">EXP((((AK159-AK$179)/AK$180+2)/4-1.9)^3)</f>
        <v>0.0979512509016118</v>
      </c>
      <c r="AM159" s="51" t="n">
        <f aca="false">0.01*AD159+0.15*AF159+0.24*AH159+0.25*AJ159+0.35*AL159</f>
        <v>0.114350385022508</v>
      </c>
      <c r="AO159" s="44" t="n">
        <f aca="false">0.01*AD159/$AM$179</f>
        <v>0.000669039296557467</v>
      </c>
      <c r="AP159" s="43" t="n">
        <f aca="false">AO159*$J$179</f>
        <v>6572.93241243526</v>
      </c>
      <c r="AQ159" s="44" t="n">
        <f aca="false">0.15*AF159/$AM$179</f>
        <v>0.00504550687728355</v>
      </c>
      <c r="AR159" s="43" t="n">
        <f aca="false">AQ159*$J$179</f>
        <v>49569.2493124184</v>
      </c>
      <c r="AS159" s="44" t="n">
        <f aca="false">0.24*AH159/$AM$179</f>
        <v>0.0103829455363765</v>
      </c>
      <c r="AT159" s="43" t="n">
        <f aca="false">AS159*$J$179</f>
        <v>102006.563147726</v>
      </c>
      <c r="AU159" s="44" t="n">
        <f aca="false">0.25*AJ159/$AM$179</f>
        <v>0.0119011287539214</v>
      </c>
      <c r="AV159" s="43" t="n">
        <f aca="false">AU159*$J$179</f>
        <v>116921.853968403</v>
      </c>
      <c r="AW159" s="44" t="n">
        <f aca="false">0.35*AL159/$AM$179</f>
        <v>0.0119883298116493</v>
      </c>
      <c r="AX159" s="43" t="n">
        <f aca="false">AW159*$J$179</f>
        <v>117778.555004781</v>
      </c>
    </row>
    <row r="160" customFormat="false" ht="13.8" hidden="false" customHeight="false" outlineLevel="0" collapsed="false">
      <c r="A160" s="13" t="s">
        <v>67</v>
      </c>
      <c r="B160" s="41"/>
      <c r="C160" s="41"/>
      <c r="D160" s="41"/>
      <c r="E160" s="41"/>
      <c r="F160" s="41"/>
      <c r="G160" s="41"/>
      <c r="H160" s="41"/>
      <c r="I160" s="15" t="n">
        <f aca="false">AO160+AQ160+AS160+AU160+AW160</f>
        <v>0.0313635028940916</v>
      </c>
      <c r="J160" s="43" t="n">
        <f aca="false">AP160+AR160+AT160+AV160+AX160</f>
        <v>308128.664191812</v>
      </c>
      <c r="K160" s="15" t="n">
        <f aca="false">I160-DatosMinisterio!J160</f>
        <v>0</v>
      </c>
      <c r="L160" s="43" t="n">
        <f aca="false">J160-DatosMinisterio!K160</f>
        <v>-0.335808188072406</v>
      </c>
      <c r="M160" s="44" t="n">
        <f aca="false">P194/P$213</f>
        <v>0.0469807439207326</v>
      </c>
      <c r="N160" s="43" t="n">
        <f aca="false">ROUND((N$179*M160),0)</f>
        <v>8769625</v>
      </c>
      <c r="O160" s="43" t="n">
        <f aca="false">N160-DatosMinisterio!L160</f>
        <v>-867</v>
      </c>
      <c r="P160" s="14" t="n">
        <f aca="false">N160+J160</f>
        <v>9077753.66419181</v>
      </c>
      <c r="Q160" s="43" t="n">
        <f aca="false">P160-DatosMinisterio!M160</f>
        <v>-867.335808187723</v>
      </c>
      <c r="S160" s="14" t="n">
        <f aca="false">B160+DatosMinisterio!B160</f>
        <v>11777</v>
      </c>
      <c r="T160" s="14" t="n">
        <f aca="false">C160+DatosMinisterio!C160</f>
        <v>56</v>
      </c>
      <c r="U160" s="14" t="n">
        <f aca="false">D160+DatosMinisterio!D160</f>
        <v>837.571414141414</v>
      </c>
      <c r="V160" s="14" t="n">
        <f aca="false">E160+DatosMinisterio!E160</f>
        <v>472.986262626263</v>
      </c>
      <c r="W160" s="14" t="n">
        <f aca="false">F160+DatosMinisterio!F160</f>
        <v>192</v>
      </c>
      <c r="X160" s="14" t="n">
        <f aca="false">G160+DatosMinisterio!G160</f>
        <v>364</v>
      </c>
      <c r="Y160" s="14" t="n">
        <f aca="false">H160+DatosMinisterio!H160</f>
        <v>43</v>
      </c>
      <c r="Z160" s="14" t="n">
        <f aca="false">X160+0.33*Y160</f>
        <v>378.19</v>
      </c>
      <c r="AC160" s="50" t="n">
        <f aca="false">IF(T160&gt;0,S160/T160,0)</f>
        <v>210.303571428571</v>
      </c>
      <c r="AD160" s="51" t="n">
        <f aca="false">EXP((((AC160-AC$179)/AC$180+2)/4-1.9)^3)</f>
        <v>0.0755408788779743</v>
      </c>
      <c r="AE160" s="52" t="n">
        <f aca="false">S160/U160</f>
        <v>14.0608905714296</v>
      </c>
      <c r="AF160" s="51" t="n">
        <f aca="false">EXP((((AE160-AE$179)/AE$180+2)/4-1.9)^3)</f>
        <v>0.0118976968719393</v>
      </c>
      <c r="AG160" s="51" t="n">
        <f aca="false">V160/U160</f>
        <v>0.564711563265464</v>
      </c>
      <c r="AH160" s="51" t="n">
        <f aca="false">EXP((((AG160-AG$179)/AG$180+2)/4-1.9)^3)</f>
        <v>0.0311004725911587</v>
      </c>
      <c r="AI160" s="51" t="n">
        <f aca="false">W160/U160</f>
        <v>0.229234184403031</v>
      </c>
      <c r="AJ160" s="51" t="n">
        <f aca="false">EXP((((AI160-AI$179)/AI$180+2)/4-1.9)^3)</f>
        <v>0.149357705950178</v>
      </c>
      <c r="AK160" s="51" t="n">
        <f aca="false">Z160/U160</f>
        <v>0.451531646871782</v>
      </c>
      <c r="AL160" s="51" t="n">
        <f aca="false">EXP((((AK160-AK$179)/AK$180+2)/4-1.9)^3)</f>
        <v>0.120989637992315</v>
      </c>
      <c r="AM160" s="51" t="n">
        <f aca="false">0.01*AD160+0.15*AF160+0.24*AH160+0.25*AJ160+0.35*AL160</f>
        <v>0.0896899765263033</v>
      </c>
      <c r="AO160" s="44" t="n">
        <f aca="false">0.01*AD160/$AM$179</f>
        <v>0.000264157341218252</v>
      </c>
      <c r="AP160" s="43" t="n">
        <f aca="false">AO160*$J$179</f>
        <v>2595.1963644142</v>
      </c>
      <c r="AQ160" s="44" t="n">
        <f aca="false">0.15*AF160/$AM$179</f>
        <v>0.000624072161787207</v>
      </c>
      <c r="AR160" s="43" t="n">
        <f aca="false">AQ160*$J$179</f>
        <v>6131.15576471574</v>
      </c>
      <c r="AS160" s="44" t="n">
        <f aca="false">0.24*AH160/$AM$179</f>
        <v>0.00261011042677937</v>
      </c>
      <c r="AT160" s="43" t="n">
        <f aca="false">AS160*$J$179</f>
        <v>25642.8576206057</v>
      </c>
      <c r="AU160" s="44" t="n">
        <f aca="false">0.25*AJ160/$AM$179</f>
        <v>0.0130571470309436</v>
      </c>
      <c r="AV160" s="43" t="n">
        <f aca="false">AU160*$J$179</f>
        <v>128279.079233801</v>
      </c>
      <c r="AW160" s="44" t="n">
        <f aca="false">0.35*AL160/$AM$179</f>
        <v>0.0148080159333632</v>
      </c>
      <c r="AX160" s="43" t="n">
        <f aca="false">AW160*$J$179</f>
        <v>145480.375208275</v>
      </c>
    </row>
    <row r="161" customFormat="false" ht="13.8" hidden="false" customHeight="false" outlineLevel="0" collapsed="false">
      <c r="A161" s="13" t="s">
        <v>68</v>
      </c>
      <c r="B161" s="41"/>
      <c r="C161" s="41"/>
      <c r="D161" s="41"/>
      <c r="E161" s="41"/>
      <c r="F161" s="41"/>
      <c r="G161" s="41"/>
      <c r="H161" s="41"/>
      <c r="I161" s="15" t="n">
        <f aca="false">AO161+AQ161+AS161+AU161+AW161</f>
        <v>0.0339134429651071</v>
      </c>
      <c r="J161" s="43" t="n">
        <f aca="false">AP161+AR161+AT161+AV161+AX161</f>
        <v>333180.382123459</v>
      </c>
      <c r="K161" s="15" t="n">
        <f aca="false">I161-DatosMinisterio!J161</f>
        <v>0</v>
      </c>
      <c r="L161" s="43" t="n">
        <f aca="false">J161-DatosMinisterio!K161</f>
        <v>0.38212345878128</v>
      </c>
      <c r="M161" s="44" t="n">
        <f aca="false">P195/P$213</f>
        <v>0.0463013183163353</v>
      </c>
      <c r="N161" s="43" t="n">
        <f aca="false">ROUND((N$179*M161),0)</f>
        <v>8642801</v>
      </c>
      <c r="O161" s="43" t="n">
        <f aca="false">N161-DatosMinisterio!L161</f>
        <v>1259</v>
      </c>
      <c r="P161" s="14" t="n">
        <f aca="false">N161+J161</f>
        <v>8975981.38212346</v>
      </c>
      <c r="Q161" s="43" t="n">
        <f aca="false">P161-DatosMinisterio!M161</f>
        <v>1259.38212345913</v>
      </c>
      <c r="S161" s="14" t="n">
        <f aca="false">B161+DatosMinisterio!B161</f>
        <v>8875</v>
      </c>
      <c r="T161" s="14" t="n">
        <f aca="false">C161+DatosMinisterio!C161</f>
        <v>50</v>
      </c>
      <c r="U161" s="14" t="n">
        <f aca="false">D161+DatosMinisterio!D161</f>
        <v>501.41654149786</v>
      </c>
      <c r="V161" s="14" t="n">
        <f aca="false">E161+DatosMinisterio!E161</f>
        <v>323.136710614613</v>
      </c>
      <c r="W161" s="14" t="n">
        <f aca="false">F161+DatosMinisterio!F161</f>
        <v>60</v>
      </c>
      <c r="X161" s="14" t="n">
        <f aca="false">G161+DatosMinisterio!G161</f>
        <v>249</v>
      </c>
      <c r="Y161" s="14" t="n">
        <f aca="false">H161+DatosMinisterio!H161</f>
        <v>27</v>
      </c>
      <c r="Z161" s="14" t="n">
        <f aca="false">X161+0.33*Y161</f>
        <v>257.91</v>
      </c>
      <c r="AC161" s="50" t="n">
        <f aca="false">IF(T161&gt;0,S161/T161,0)</f>
        <v>177.5</v>
      </c>
      <c r="AD161" s="51" t="n">
        <f aca="false">EXP((((AC161-AC$179)/AC$180+2)/4-1.9)^3)</f>
        <v>0.0377748430238206</v>
      </c>
      <c r="AE161" s="52" t="n">
        <f aca="false">S161/U161</f>
        <v>17.6998548422198</v>
      </c>
      <c r="AF161" s="51" t="n">
        <f aca="false">EXP((((AE161-AE$179)/AE$180+2)/4-1.9)^3)</f>
        <v>0.0501989819562196</v>
      </c>
      <c r="AG161" s="51" t="n">
        <f aca="false">V161/U161</f>
        <v>0.6444476475573</v>
      </c>
      <c r="AH161" s="51" t="n">
        <f aca="false">EXP((((AG161-AG$179)/AG$180+2)/4-1.9)^3)</f>
        <v>0.087310703014609</v>
      </c>
      <c r="AI161" s="51" t="n">
        <f aca="false">W161/U161</f>
        <v>0.119660990482613</v>
      </c>
      <c r="AJ161" s="51" t="n">
        <f aca="false">EXP((((AI161-AI$179)/AI$180+2)/4-1.9)^3)</f>
        <v>0.0414970285257042</v>
      </c>
      <c r="AK161" s="51" t="n">
        <f aca="false">Z161/U161</f>
        <v>0.514362767589511</v>
      </c>
      <c r="AL161" s="51" t="n">
        <f aca="false">EXP((((AK161-AK$179)/AK$180+2)/4-1.9)^3)</f>
        <v>0.164987427570374</v>
      </c>
      <c r="AM161" s="51" t="n">
        <f aca="false">0.01*AD161+0.15*AF161+0.24*AH161+0.25*AJ161+0.35*AL161</f>
        <v>0.0969820212282343</v>
      </c>
      <c r="AO161" s="44" t="n">
        <f aca="false">0.01*AD161/$AM$179</f>
        <v>0.0001320940694141</v>
      </c>
      <c r="AP161" s="43" t="n">
        <f aca="false">AO161*$J$179</f>
        <v>1297.74946675025</v>
      </c>
      <c r="AQ161" s="44" t="n">
        <f aca="false">0.15*AF161/$AM$179</f>
        <v>0.00263309676873862</v>
      </c>
      <c r="AR161" s="43" t="n">
        <f aca="false">AQ161*$J$179</f>
        <v>25868.6854200858</v>
      </c>
      <c r="AS161" s="44" t="n">
        <f aca="false">0.24*AH161/$AM$179</f>
        <v>0.00732755991536454</v>
      </c>
      <c r="AT161" s="43" t="n">
        <f aca="false">AS161*$J$179</f>
        <v>71989.1287695445</v>
      </c>
      <c r="AU161" s="44" t="n">
        <f aca="false">0.25*AJ161/$AM$179</f>
        <v>0.00362775257801645</v>
      </c>
      <c r="AV161" s="43" t="n">
        <f aca="false">AU161*$J$179</f>
        <v>35640.6157710524</v>
      </c>
      <c r="AW161" s="44" t="n">
        <f aca="false">0.35*AL161/$AM$179</f>
        <v>0.0201929396335734</v>
      </c>
      <c r="AX161" s="43" t="n">
        <f aca="false">AW161*$J$179</f>
        <v>198384.202696026</v>
      </c>
    </row>
    <row r="162" customFormat="false" ht="13.8" hidden="false" customHeight="false" outlineLevel="0" collapsed="false">
      <c r="A162" s="13" t="s">
        <v>69</v>
      </c>
      <c r="B162" s="41"/>
      <c r="C162" s="41"/>
      <c r="D162" s="41"/>
      <c r="E162" s="41"/>
      <c r="F162" s="41"/>
      <c r="G162" s="41"/>
      <c r="H162" s="41"/>
      <c r="I162" s="15" t="n">
        <f aca="false">AO162+AQ162+AS162+AU162+AW162</f>
        <v>0.0146893397675054</v>
      </c>
      <c r="J162" s="43" t="n">
        <f aca="false">AP162+AR162+AT162+AV162+AX162</f>
        <v>144314.449049433</v>
      </c>
      <c r="K162" s="15" t="n">
        <f aca="false">I162-DatosMinisterio!J162</f>
        <v>0</v>
      </c>
      <c r="L162" s="43" t="n">
        <f aca="false">J162-DatosMinisterio!K162</f>
        <v>0.44904943255824</v>
      </c>
      <c r="M162" s="44" t="n">
        <f aca="false">P196/P$213</f>
        <v>0.0197477615349049</v>
      </c>
      <c r="N162" s="43" t="n">
        <f aca="false">ROUND((N$179*M162),0)</f>
        <v>3686201</v>
      </c>
      <c r="O162" s="43" t="n">
        <f aca="false">N162-DatosMinisterio!L162</f>
        <v>328</v>
      </c>
      <c r="P162" s="14" t="n">
        <f aca="false">N162+J162</f>
        <v>3830515.44904943</v>
      </c>
      <c r="Q162" s="43" t="n">
        <f aca="false">P162-DatosMinisterio!M162</f>
        <v>328.449049432762</v>
      </c>
      <c r="S162" s="14" t="n">
        <f aca="false">B162+DatosMinisterio!B162</f>
        <v>15229</v>
      </c>
      <c r="T162" s="14" t="n">
        <f aca="false">C162+DatosMinisterio!C162</f>
        <v>64</v>
      </c>
      <c r="U162" s="14" t="n">
        <f aca="false">D162+DatosMinisterio!D162</f>
        <v>821.410661400061</v>
      </c>
      <c r="V162" s="14" t="n">
        <f aca="false">E162+DatosMinisterio!E162</f>
        <v>425.502237693346</v>
      </c>
      <c r="W162" s="14" t="n">
        <f aca="false">F162+DatosMinisterio!F162</f>
        <v>104</v>
      </c>
      <c r="X162" s="14" t="n">
        <f aca="false">G162+DatosMinisterio!G162</f>
        <v>227</v>
      </c>
      <c r="Y162" s="14" t="n">
        <f aca="false">H162+DatosMinisterio!H162</f>
        <v>22</v>
      </c>
      <c r="Z162" s="14" t="n">
        <f aca="false">X162+0.33*Y162</f>
        <v>234.26</v>
      </c>
      <c r="AC162" s="50" t="n">
        <f aca="false">IF(T162&gt;0,S162/T162,0)</f>
        <v>237.953125</v>
      </c>
      <c r="AD162" s="51" t="n">
        <f aca="false">EXP((((AC162-AC$179)/AC$180+2)/4-1.9)^3)</f>
        <v>0.124790966531134</v>
      </c>
      <c r="AE162" s="52" t="n">
        <f aca="false">S162/U162</f>
        <v>18.5400564122735</v>
      </c>
      <c r="AF162" s="51" t="n">
        <f aca="false">EXP((((AE162-AE$179)/AE$180+2)/4-1.9)^3)</f>
        <v>0.0664647459756979</v>
      </c>
      <c r="AG162" s="51" t="n">
        <f aca="false">V162/U162</f>
        <v>0.518014018673796</v>
      </c>
      <c r="AH162" s="51" t="n">
        <f aca="false">EXP((((AG162-AG$179)/AG$180+2)/4-1.9)^3)</f>
        <v>0.0151100312367253</v>
      </c>
      <c r="AI162" s="51" t="n">
        <f aca="false">W162/U162</f>
        <v>0.126611456226702</v>
      </c>
      <c r="AJ162" s="51" t="n">
        <f aca="false">EXP((((AI162-AI$179)/AI$180+2)/4-1.9)^3)</f>
        <v>0.045612473288057</v>
      </c>
      <c r="AK162" s="51" t="n">
        <f aca="false">Z162/U162</f>
        <v>0.285192305150646</v>
      </c>
      <c r="AL162" s="51" t="n">
        <f aca="false">EXP((((AK162-AK$179)/AK$180+2)/4-1.9)^3)</f>
        <v>0.0450281387594978</v>
      </c>
      <c r="AM162" s="51" t="n">
        <f aca="false">0.01*AD162+0.15*AF162+0.24*AH162+0.25*AJ162+0.35*AL162</f>
        <v>0.0420069959463186</v>
      </c>
      <c r="AO162" s="44" t="n">
        <f aca="false">0.01*AD162/$AM$179</f>
        <v>0.00043637895688465</v>
      </c>
      <c r="AP162" s="43" t="n">
        <f aca="false">AO162*$J$179</f>
        <v>4287.17626090209</v>
      </c>
      <c r="AQ162" s="44" t="n">
        <f aca="false">0.15*AF162/$AM$179</f>
        <v>0.00348628798919218</v>
      </c>
      <c r="AR162" s="43" t="n">
        <f aca="false">AQ162*$J$179</f>
        <v>34250.8062548112</v>
      </c>
      <c r="AS162" s="44" t="n">
        <f aca="false">0.24*AH162/$AM$179</f>
        <v>0.00126811095761775</v>
      </c>
      <c r="AT162" s="43" t="n">
        <f aca="false">AS162*$J$179</f>
        <v>12458.4724077923</v>
      </c>
      <c r="AU162" s="44" t="n">
        <f aca="false">0.25*AJ162/$AM$179</f>
        <v>0.0039875329255915</v>
      </c>
      <c r="AV162" s="43" t="n">
        <f aca="false">AU162*$J$179</f>
        <v>39175.2540503006</v>
      </c>
      <c r="AW162" s="44" t="n">
        <f aca="false">0.35*AL162/$AM$179</f>
        <v>0.00551102893821937</v>
      </c>
      <c r="AX162" s="43" t="n">
        <f aca="false">AW162*$J$179</f>
        <v>54142.7400756263</v>
      </c>
    </row>
    <row r="163" customFormat="false" ht="13.8" hidden="false" customHeight="false" outlineLevel="0" collapsed="false">
      <c r="A163" s="13" t="s">
        <v>70</v>
      </c>
      <c r="B163" s="41"/>
      <c r="C163" s="41"/>
      <c r="D163" s="41"/>
      <c r="E163" s="41"/>
      <c r="F163" s="41"/>
      <c r="G163" s="41"/>
      <c r="H163" s="41"/>
      <c r="I163" s="15" t="n">
        <f aca="false">AO163+AQ163+AS163+AU163+AW163</f>
        <v>0.0114198325122511</v>
      </c>
      <c r="J163" s="43" t="n">
        <f aca="false">AP163+AR163+AT163+AV163+AX163</f>
        <v>112193.390807665</v>
      </c>
      <c r="K163" s="15" t="n">
        <f aca="false">I163-DatosMinisterio!J163</f>
        <v>9.54097911787244E-017</v>
      </c>
      <c r="L163" s="43" t="n">
        <f aca="false">J163-DatosMinisterio!K163</f>
        <v>0.390807665069588</v>
      </c>
      <c r="M163" s="44" t="n">
        <f aca="false">P197/P$213</f>
        <v>0.0191389062140247</v>
      </c>
      <c r="N163" s="43" t="n">
        <f aca="false">ROUND((N$179*M163),0)</f>
        <v>3572549</v>
      </c>
      <c r="O163" s="43" t="n">
        <f aca="false">N163-DatosMinisterio!L163</f>
        <v>-182</v>
      </c>
      <c r="P163" s="14" t="n">
        <f aca="false">N163+J163</f>
        <v>3684742.39080766</v>
      </c>
      <c r="Q163" s="43" t="n">
        <f aca="false">P163-DatosMinisterio!M163</f>
        <v>-181.609192335047</v>
      </c>
      <c r="S163" s="14" t="n">
        <f aca="false">B163+DatosMinisterio!B163</f>
        <v>5781</v>
      </c>
      <c r="T163" s="14" t="n">
        <f aca="false">C163+DatosMinisterio!C163</f>
        <v>52</v>
      </c>
      <c r="U163" s="14" t="n">
        <f aca="false">D163+DatosMinisterio!D163</f>
        <v>371.256438768524</v>
      </c>
      <c r="V163" s="14" t="n">
        <f aca="false">E163+DatosMinisterio!E163</f>
        <v>214.587942620824</v>
      </c>
      <c r="W163" s="14" t="n">
        <f aca="false">F163+DatosMinisterio!F163</f>
        <v>42</v>
      </c>
      <c r="X163" s="14" t="n">
        <f aca="false">G163+DatosMinisterio!G163</f>
        <v>84</v>
      </c>
      <c r="Y163" s="14" t="n">
        <f aca="false">H163+DatosMinisterio!H163</f>
        <v>4</v>
      </c>
      <c r="Z163" s="14" t="n">
        <f aca="false">X163+0.33*Y163</f>
        <v>85.32</v>
      </c>
      <c r="AC163" s="50" t="n">
        <f aca="false">IF(T163&gt;0,S163/T163,0)</f>
        <v>111.173076923077</v>
      </c>
      <c r="AD163" s="51" t="n">
        <f aca="false">EXP((((AC163-AC$179)/AC$180+2)/4-1.9)^3)</f>
        <v>0.00650737850363682</v>
      </c>
      <c r="AE163" s="52" t="n">
        <f aca="false">S163/U163</f>
        <v>15.5714471085697</v>
      </c>
      <c r="AF163" s="51" t="n">
        <f aca="false">EXP((((AE163-AE$179)/AE$180+2)/4-1.9)^3)</f>
        <v>0.0226410247816021</v>
      </c>
      <c r="AG163" s="51" t="n">
        <f aca="false">V163/U163</f>
        <v>0.578004635643823</v>
      </c>
      <c r="AH163" s="51" t="n">
        <f aca="false">EXP((((AG163-AG$179)/AG$180+2)/4-1.9)^3)</f>
        <v>0.0375760928368172</v>
      </c>
      <c r="AI163" s="51" t="n">
        <f aca="false">W163/U163</f>
        <v>0.113129351074196</v>
      </c>
      <c r="AJ163" s="51" t="n">
        <f aca="false">EXP((((AI163-AI$179)/AI$180+2)/4-1.9)^3)</f>
        <v>0.0379025691222811</v>
      </c>
      <c r="AK163" s="51" t="n">
        <f aca="false">Z163/U163</f>
        <v>0.229814196039295</v>
      </c>
      <c r="AL163" s="51" t="n">
        <f aca="false">EXP((((AK163-AK$179)/AK$180+2)/4-1.9)^3)</f>
        <v>0.0305773664077974</v>
      </c>
      <c r="AM163" s="51" t="n">
        <f aca="false">0.01*AD163+0.15*AF163+0.24*AH163+0.25*AJ163+0.35*AL163</f>
        <v>0.0326572103064122</v>
      </c>
      <c r="AO163" s="44" t="n">
        <f aca="false">0.01*AD163/$AM$179</f>
        <v>2.27555176661138E-005</v>
      </c>
      <c r="AP163" s="43" t="n">
        <f aca="false">AO163*$J$179</f>
        <v>223.560081446569</v>
      </c>
      <c r="AQ163" s="44" t="n">
        <f aca="false">0.15*AF163/$AM$179</f>
        <v>0.00118759398836735</v>
      </c>
      <c r="AR163" s="43" t="n">
        <f aca="false">AQ163*$J$179</f>
        <v>11667.4387575118</v>
      </c>
      <c r="AS163" s="44" t="n">
        <f aca="false">0.24*AH163/$AM$179</f>
        <v>0.00315357753563166</v>
      </c>
      <c r="AT163" s="43" t="n">
        <f aca="false">AS163*$J$179</f>
        <v>30982.1143626959</v>
      </c>
      <c r="AU163" s="44" t="n">
        <f aca="false">0.25*AJ163/$AM$179</f>
        <v>0.00331351780433219</v>
      </c>
      <c r="AV163" s="43" t="n">
        <f aca="false">AU163*$J$179</f>
        <v>32553.4369764865</v>
      </c>
      <c r="AW163" s="44" t="n">
        <f aca="false">0.35*AL163/$AM$179</f>
        <v>0.00374238766625378</v>
      </c>
      <c r="AX163" s="43" t="n">
        <f aca="false">AW163*$J$179</f>
        <v>36766.8406295243</v>
      </c>
    </row>
    <row r="164" customFormat="false" ht="13.8" hidden="false" customHeight="false" outlineLevel="0" collapsed="false">
      <c r="A164" s="13" t="s">
        <v>71</v>
      </c>
      <c r="B164" s="41"/>
      <c r="C164" s="41"/>
      <c r="D164" s="41"/>
      <c r="E164" s="41"/>
      <c r="F164" s="41"/>
      <c r="G164" s="41"/>
      <c r="H164" s="41"/>
      <c r="I164" s="15" t="n">
        <f aca="false">AO164+AQ164+AS164+AU164+AW164</f>
        <v>0.0206901404525664</v>
      </c>
      <c r="J164" s="43" t="n">
        <f aca="false">AP164+AR164+AT164+AV164+AX164</f>
        <v>203268.919326969</v>
      </c>
      <c r="K164" s="15" t="n">
        <f aca="false">I164-DatosMinisterio!J164</f>
        <v>1.11022302462516E-016</v>
      </c>
      <c r="L164" s="43" t="n">
        <f aca="false">J164-DatosMinisterio!K164</f>
        <v>-0.0806730311596766</v>
      </c>
      <c r="M164" s="44" t="n">
        <f aca="false">P198/P$213</f>
        <v>0.0207450318167513</v>
      </c>
      <c r="N164" s="43" t="n">
        <f aca="false">ROUND((N$179*M164),0)</f>
        <v>3872356</v>
      </c>
      <c r="O164" s="43" t="n">
        <f aca="false">N164-DatosMinisterio!L164</f>
        <v>448</v>
      </c>
      <c r="P164" s="14" t="n">
        <f aca="false">N164+J164</f>
        <v>4075624.91932697</v>
      </c>
      <c r="Q164" s="43" t="n">
        <f aca="false">P164-DatosMinisterio!M164</f>
        <v>447.919326968957</v>
      </c>
      <c r="S164" s="14" t="n">
        <f aca="false">B164+DatosMinisterio!B164</f>
        <v>7326</v>
      </c>
      <c r="T164" s="14" t="n">
        <f aca="false">C164+DatosMinisterio!C164</f>
        <v>37</v>
      </c>
      <c r="U164" s="14" t="n">
        <f aca="false">D164+DatosMinisterio!D164</f>
        <v>319.193548329561</v>
      </c>
      <c r="V164" s="14" t="n">
        <f aca="false">E164+DatosMinisterio!E164</f>
        <v>160.021326933936</v>
      </c>
      <c r="W164" s="14" t="n">
        <f aca="false">F164+DatosMinisterio!F164</f>
        <v>29</v>
      </c>
      <c r="X164" s="14" t="n">
        <f aca="false">G164+DatosMinisterio!G164</f>
        <v>90</v>
      </c>
      <c r="Y164" s="14" t="n">
        <f aca="false">H164+DatosMinisterio!H164</f>
        <v>7</v>
      </c>
      <c r="Z164" s="14" t="n">
        <f aca="false">X164+0.33*Y164</f>
        <v>92.31</v>
      </c>
      <c r="AC164" s="50" t="n">
        <f aca="false">IF(T164&gt;0,S164/T164,0)</f>
        <v>198</v>
      </c>
      <c r="AD164" s="51" t="n">
        <f aca="false">EXP((((AC164-AC$179)/AC$180+2)/4-1.9)^3)</f>
        <v>0.0590009662822607</v>
      </c>
      <c r="AE164" s="52" t="n">
        <f aca="false">S164/U164</f>
        <v>22.9515917171235</v>
      </c>
      <c r="AF164" s="51" t="n">
        <f aca="false">EXP((((AE164-AE$179)/AE$180+2)/4-1.9)^3)</f>
        <v>0.218543882313201</v>
      </c>
      <c r="AG164" s="51" t="n">
        <f aca="false">V164/U164</f>
        <v>0.501330079418514</v>
      </c>
      <c r="AH164" s="51" t="n">
        <f aca="false">EXP((((AG164-AG$179)/AG$180+2)/4-1.9)^3)</f>
        <v>0.0114160794913421</v>
      </c>
      <c r="AI164" s="51" t="n">
        <f aca="false">W164/U164</f>
        <v>0.0908539666661999</v>
      </c>
      <c r="AJ164" s="51" t="n">
        <f aca="false">EXP((((AI164-AI$179)/AI$180+2)/4-1.9)^3)</f>
        <v>0.0274706982669748</v>
      </c>
      <c r="AK164" s="51" t="n">
        <f aca="false">Z164/U164</f>
        <v>0.289197574584721</v>
      </c>
      <c r="AL164" s="51" t="n">
        <f aca="false">EXP((((AK164-AK$179)/AK$180+2)/4-1.9)^3)</f>
        <v>0.0462523299665155</v>
      </c>
      <c r="AM164" s="51" t="n">
        <f aca="false">0.01*AD164+0.15*AF164+0.24*AH164+0.25*AJ164+0.35*AL164</f>
        <v>0.0591674411427489</v>
      </c>
      <c r="AO164" s="44" t="n">
        <f aca="false">0.01*AD164/$AM$179</f>
        <v>0.000206319262019786</v>
      </c>
      <c r="AP164" s="43" t="n">
        <f aca="false">AO164*$J$179</f>
        <v>2026.9699726421</v>
      </c>
      <c r="AQ164" s="44" t="n">
        <f aca="false">0.15*AF164/$AM$179</f>
        <v>0.0114633239145836</v>
      </c>
      <c r="AR164" s="43" t="n">
        <f aca="false">AQ164*$J$179</f>
        <v>112620.669219448</v>
      </c>
      <c r="AS164" s="44" t="n">
        <f aca="false">0.24*AH164/$AM$179</f>
        <v>0.000958095669638311</v>
      </c>
      <c r="AT164" s="43" t="n">
        <f aca="false">AS164*$J$179</f>
        <v>9412.74767204739</v>
      </c>
      <c r="AU164" s="44" t="n">
        <f aca="false">0.25*AJ164/$AM$179</f>
        <v>0.00240154295376114</v>
      </c>
      <c r="AV164" s="43" t="n">
        <f aca="false">AU164*$J$179</f>
        <v>23593.8002473913</v>
      </c>
      <c r="AW164" s="44" t="n">
        <f aca="false">0.35*AL164/$AM$179</f>
        <v>0.00566085865256361</v>
      </c>
      <c r="AX164" s="43" t="n">
        <f aca="false">AW164*$J$179</f>
        <v>55614.7322154401</v>
      </c>
    </row>
    <row r="165" customFormat="false" ht="13.8" hidden="false" customHeight="false" outlineLevel="0" collapsed="false">
      <c r="A165" s="13" t="s">
        <v>72</v>
      </c>
      <c r="B165" s="41"/>
      <c r="C165" s="41"/>
      <c r="D165" s="41"/>
      <c r="E165" s="41"/>
      <c r="F165" s="41"/>
      <c r="G165" s="41"/>
      <c r="H165" s="41"/>
      <c r="I165" s="15" t="n">
        <f aca="false">AO165+AQ165+AS165+AU165+AW165</f>
        <v>0.0476073537448245</v>
      </c>
      <c r="J165" s="43" t="n">
        <f aca="false">AP165+AR165+AT165+AV165+AX165</f>
        <v>467715.304780682</v>
      </c>
      <c r="K165" s="15" t="n">
        <f aca="false">I165-DatosMinisterio!J165</f>
        <v>-2.56739074444567E-016</v>
      </c>
      <c r="L165" s="43" t="n">
        <f aca="false">J165-DatosMinisterio!K165</f>
        <v>0.304780681617558</v>
      </c>
      <c r="M165" s="44" t="n">
        <f aca="false">P199/P$213</f>
        <v>0.0239532933572527</v>
      </c>
      <c r="N165" s="43" t="n">
        <f aca="false">ROUND((N$179*M165),0)</f>
        <v>4471223</v>
      </c>
      <c r="O165" s="43" t="n">
        <f aca="false">N165-DatosMinisterio!L165</f>
        <v>-1133</v>
      </c>
      <c r="P165" s="14" t="n">
        <f aca="false">N165+J165</f>
        <v>4938938.30478068</v>
      </c>
      <c r="Q165" s="43" t="n">
        <f aca="false">P165-DatosMinisterio!M165</f>
        <v>-1132.69521931838</v>
      </c>
      <c r="S165" s="14" t="n">
        <f aca="false">B165+DatosMinisterio!B165</f>
        <v>11086</v>
      </c>
      <c r="T165" s="14" t="n">
        <f aca="false">C165+DatosMinisterio!C165</f>
        <v>59</v>
      </c>
      <c r="U165" s="14" t="n">
        <f aca="false">D165+DatosMinisterio!D165</f>
        <v>455.782754432188</v>
      </c>
      <c r="V165" s="14" t="n">
        <f aca="false">E165+DatosMinisterio!E165</f>
        <v>354.560344076586</v>
      </c>
      <c r="W165" s="14" t="n">
        <f aca="false">F165+DatosMinisterio!F165</f>
        <v>46</v>
      </c>
      <c r="X165" s="14" t="n">
        <f aca="false">G165+DatosMinisterio!G165</f>
        <v>111</v>
      </c>
      <c r="Y165" s="14" t="n">
        <f aca="false">H165+DatosMinisterio!H165</f>
        <v>10</v>
      </c>
      <c r="Z165" s="14" t="n">
        <f aca="false">X165+0.33*Y165</f>
        <v>114.3</v>
      </c>
      <c r="AC165" s="50" t="n">
        <f aca="false">IF(T165&gt;0,S165/T165,0)</f>
        <v>187.898305084746</v>
      </c>
      <c r="AD165" s="51" t="n">
        <f aca="false">EXP((((AC165-AC$179)/AC$180+2)/4-1.9)^3)</f>
        <v>0.0476202119030662</v>
      </c>
      <c r="AE165" s="52" t="n">
        <f aca="false">S165/U165</f>
        <v>24.3229913641882</v>
      </c>
      <c r="AF165" s="51" t="n">
        <f aca="false">EXP((((AE165-AE$179)/AE$180+2)/4-1.9)^3)</f>
        <v>0.289726720837263</v>
      </c>
      <c r="AG165" s="51" t="n">
        <f aca="false">V165/U165</f>
        <v>0.777915225244306</v>
      </c>
      <c r="AH165" s="51" t="n">
        <f aca="false">EXP((((AG165-AG$179)/AG$180+2)/4-1.9)^3)</f>
        <v>0.299202887571974</v>
      </c>
      <c r="AI165" s="51" t="n">
        <f aca="false">W165/U165</f>
        <v>0.100925275370075</v>
      </c>
      <c r="AJ165" s="51" t="n">
        <f aca="false">EXP((((AI165-AI$179)/AI$180+2)/4-1.9)^3)</f>
        <v>0.0318537017901181</v>
      </c>
      <c r="AK165" s="51" t="n">
        <f aca="false">Z165/U165</f>
        <v>0.250777369017383</v>
      </c>
      <c r="AL165" s="51" t="n">
        <f aca="false">EXP((((AK165-AK$179)/AK$180+2)/4-1.9)^3)</f>
        <v>0.0355287644979643</v>
      </c>
      <c r="AM165" s="51" t="n">
        <f aca="false">0.01*AD165+0.15*AF165+0.24*AH165+0.25*AJ165+0.35*AL165</f>
        <v>0.136142396283711</v>
      </c>
      <c r="AO165" s="44" t="n">
        <f aca="false">0.01*AD165/$AM$179</f>
        <v>0.000166522136774232</v>
      </c>
      <c r="AP165" s="43" t="n">
        <f aca="false">AO165*$J$179</f>
        <v>1635.98574227741</v>
      </c>
      <c r="AQ165" s="44" t="n">
        <f aca="false">0.15*AF165/$AM$179</f>
        <v>0.0151970909115083</v>
      </c>
      <c r="AR165" s="43" t="n">
        <f aca="false">AQ165*$J$179</f>
        <v>149302.816652113</v>
      </c>
      <c r="AS165" s="44" t="n">
        <f aca="false">0.24*AH165/$AM$179</f>
        <v>0.0251106337463218</v>
      </c>
      <c r="AT165" s="43" t="n">
        <f aca="false">AS165*$J$179</f>
        <v>246697.763938911</v>
      </c>
      <c r="AU165" s="44" t="n">
        <f aca="false">0.25*AJ165/$AM$179</f>
        <v>0.0027847138191326</v>
      </c>
      <c r="AV165" s="43" t="n">
        <f aca="false">AU165*$J$179</f>
        <v>27358.2371249562</v>
      </c>
      <c r="AW165" s="44" t="n">
        <f aca="false">0.35*AL165/$AM$179</f>
        <v>0.00434839313108765</v>
      </c>
      <c r="AX165" s="43" t="n">
        <f aca="false">AW165*$J$179</f>
        <v>42720.501322424</v>
      </c>
    </row>
    <row r="166" customFormat="false" ht="13.8" hidden="false" customHeight="false" outlineLevel="0" collapsed="false">
      <c r="A166" s="13" t="s">
        <v>73</v>
      </c>
      <c r="B166" s="41"/>
      <c r="C166" s="41"/>
      <c r="D166" s="41"/>
      <c r="E166" s="41"/>
      <c r="F166" s="41"/>
      <c r="G166" s="41"/>
      <c r="H166" s="41"/>
      <c r="I166" s="15" t="n">
        <f aca="false">AO166+AQ166+AS166+AU166+AW166</f>
        <v>0.122332197161914</v>
      </c>
      <c r="J166" s="43" t="n">
        <f aca="false">AP166+AR166+AT166+AV166+AX166</f>
        <v>1201844.59709221</v>
      </c>
      <c r="K166" s="15" t="n">
        <f aca="false">I166-DatosMinisterio!J166</f>
        <v>0</v>
      </c>
      <c r="L166" s="43" t="n">
        <f aca="false">J166-DatosMinisterio!K166</f>
        <v>-0.402907786890864</v>
      </c>
      <c r="M166" s="44" t="n">
        <f aca="false">P200/P$213</f>
        <v>0.032582364925777</v>
      </c>
      <c r="N166" s="43" t="n">
        <f aca="false">ROUND((N$179*M166),0)</f>
        <v>6081963</v>
      </c>
      <c r="O166" s="43" t="n">
        <f aca="false">N166-DatosMinisterio!L166</f>
        <v>-636</v>
      </c>
      <c r="P166" s="14" t="n">
        <f aca="false">N166+J166</f>
        <v>7283807.59709221</v>
      </c>
      <c r="Q166" s="43" t="n">
        <f aca="false">P166-DatosMinisterio!M166</f>
        <v>-636.402907786891</v>
      </c>
      <c r="S166" s="14" t="n">
        <f aca="false">B166+DatosMinisterio!B166</f>
        <v>8534</v>
      </c>
      <c r="T166" s="14" t="n">
        <f aca="false">C166+DatosMinisterio!C166</f>
        <v>48</v>
      </c>
      <c r="U166" s="14" t="n">
        <f aca="false">D166+DatosMinisterio!D166</f>
        <v>328.860845295056</v>
      </c>
      <c r="V166" s="14" t="n">
        <f aca="false">E166+DatosMinisterio!E166</f>
        <v>220.039633173844</v>
      </c>
      <c r="W166" s="14" t="n">
        <f aca="false">F166+DatosMinisterio!F166</f>
        <v>107</v>
      </c>
      <c r="X166" s="14" t="n">
        <f aca="false">G166+DatosMinisterio!G166</f>
        <v>265</v>
      </c>
      <c r="Y166" s="14" t="n">
        <f aca="false">H166+DatosMinisterio!H166</f>
        <v>39</v>
      </c>
      <c r="Z166" s="14" t="n">
        <f aca="false">X166+0.33*Y166</f>
        <v>277.87</v>
      </c>
      <c r="AC166" s="50" t="n">
        <f aca="false">IF(T166&gt;0,S166/T166,0)</f>
        <v>177.791666666667</v>
      </c>
      <c r="AD166" s="51" t="n">
        <f aca="false">EXP((((AC166-AC$179)/AC$180+2)/4-1.9)^3)</f>
        <v>0.0380269416592624</v>
      </c>
      <c r="AE166" s="52" t="n">
        <f aca="false">S166/U166</f>
        <v>25.9501856852045</v>
      </c>
      <c r="AF166" s="51" t="n">
        <f aca="false">EXP((((AE166-AE$179)/AE$180+2)/4-1.9)^3)</f>
        <v>0.38584598991381</v>
      </c>
      <c r="AG166" s="51" t="n">
        <f aca="false">V166/U166</f>
        <v>0.669096477497718</v>
      </c>
      <c r="AH166" s="51" t="n">
        <f aca="false">EXP((((AG166-AG$179)/AG$180+2)/4-1.9)^3)</f>
        <v>0.114558327051344</v>
      </c>
      <c r="AI166" s="51" t="n">
        <f aca="false">W166/U166</f>
        <v>0.325365581007368</v>
      </c>
      <c r="AJ166" s="51" t="n">
        <f aca="false">EXP((((AI166-AI$179)/AI$180+2)/4-1.9)^3)</f>
        <v>0.329628987131882</v>
      </c>
      <c r="AK166" s="51" t="n">
        <f aca="false">Z166/U166</f>
        <v>0.844947046677732</v>
      </c>
      <c r="AL166" s="51" t="n">
        <f aca="false">EXP((((AK166-AK$179)/AK$180+2)/4-1.9)^3)</f>
        <v>0.519068752592548</v>
      </c>
      <c r="AM166" s="51" t="n">
        <f aca="false">0.01*AD166+0.15*AF166+0.24*AH166+0.25*AJ166+0.35*AL166</f>
        <v>0.349832476586349</v>
      </c>
      <c r="AO166" s="44" t="n">
        <f aca="false">0.01*AD166/$AM$179</f>
        <v>0.00013297562793251</v>
      </c>
      <c r="AP166" s="43" t="n">
        <f aca="false">AO166*$J$179</f>
        <v>1306.4102802315</v>
      </c>
      <c r="AQ166" s="44" t="n">
        <f aca="false">0.15*AF166/$AM$179</f>
        <v>0.0202388532532168</v>
      </c>
      <c r="AR166" s="43" t="n">
        <f aca="false">AQ166*$J$179</f>
        <v>198835.278021914</v>
      </c>
      <c r="AS166" s="44" t="n">
        <f aca="false">0.24*AH166/$AM$179</f>
        <v>0.00961431962278665</v>
      </c>
      <c r="AT166" s="43" t="n">
        <f aca="false">AS166*$J$179</f>
        <v>94455.2485889723</v>
      </c>
      <c r="AU166" s="44" t="n">
        <f aca="false">0.25*AJ166/$AM$179</f>
        <v>0.028816820151735</v>
      </c>
      <c r="AV166" s="43" t="n">
        <f aca="false">AU166*$J$179</f>
        <v>283108.947670591</v>
      </c>
      <c r="AW166" s="44" t="n">
        <f aca="false">0.35*AL166/$AM$179</f>
        <v>0.0635292285062432</v>
      </c>
      <c r="AX166" s="43" t="n">
        <f aca="false">AW166*$J$179</f>
        <v>624138.712530505</v>
      </c>
    </row>
    <row r="167" customFormat="false" ht="13.8" hidden="false" customHeight="false" outlineLevel="0" collapsed="false">
      <c r="A167" s="13" t="s">
        <v>74</v>
      </c>
      <c r="B167" s="41"/>
      <c r="C167" s="41"/>
      <c r="D167" s="41"/>
      <c r="E167" s="41"/>
      <c r="F167" s="41"/>
      <c r="G167" s="41"/>
      <c r="H167" s="41"/>
      <c r="I167" s="15" t="n">
        <f aca="false">AO167+AQ167+AS167+AU167+AW167</f>
        <v>0.00416574336002829</v>
      </c>
      <c r="J167" s="43" t="n">
        <f aca="false">AP167+AR167+AT167+AV167+AX167</f>
        <v>40926.0707015362</v>
      </c>
      <c r="K167" s="15" t="n">
        <f aca="false">I167-DatosMinisterio!J167</f>
        <v>0</v>
      </c>
      <c r="L167" s="43" t="n">
        <f aca="false">J167-DatosMinisterio!K167</f>
        <v>-0.929298463786836</v>
      </c>
      <c r="M167" s="44" t="n">
        <f aca="false">P201/P$213</f>
        <v>0.0100775989881406</v>
      </c>
      <c r="N167" s="43" t="n">
        <f aca="false">ROUND((N$179*M167),0)</f>
        <v>1881127</v>
      </c>
      <c r="O167" s="43" t="n">
        <f aca="false">N167-DatosMinisterio!L167</f>
        <v>-218</v>
      </c>
      <c r="P167" s="14" t="n">
        <f aca="false">N167+J167</f>
        <v>1922053.07070154</v>
      </c>
      <c r="Q167" s="43" t="n">
        <f aca="false">P167-DatosMinisterio!M167</f>
        <v>-218.929298463743</v>
      </c>
      <c r="S167" s="14" t="n">
        <f aca="false">B167+DatosMinisterio!B167</f>
        <v>2664</v>
      </c>
      <c r="T167" s="14" t="n">
        <f aca="false">C167+DatosMinisterio!C167</f>
        <v>24</v>
      </c>
      <c r="U167" s="14" t="n">
        <f aca="false">D167+DatosMinisterio!D167</f>
        <v>219.545317056994</v>
      </c>
      <c r="V167" s="14" t="n">
        <f aca="false">E167+DatosMinisterio!E167</f>
        <v>98.8333333333333</v>
      </c>
      <c r="W167" s="14" t="n">
        <f aca="false">F167+DatosMinisterio!F167</f>
        <v>12</v>
      </c>
      <c r="X167" s="14" t="n">
        <f aca="false">G167+DatosMinisterio!G167</f>
        <v>29</v>
      </c>
      <c r="Y167" s="14" t="n">
        <f aca="false">H167+DatosMinisterio!H167</f>
        <v>17</v>
      </c>
      <c r="Z167" s="14" t="n">
        <f aca="false">X167+0.33*Y167</f>
        <v>34.61</v>
      </c>
      <c r="AC167" s="50" t="n">
        <f aca="false">IF(T167&gt;0,S167/T167,0)</f>
        <v>111</v>
      </c>
      <c r="AD167" s="51" t="n">
        <f aca="false">EXP((((AC167-AC$179)/AC$180+2)/4-1.9)^3)</f>
        <v>0.00647322768508381</v>
      </c>
      <c r="AE167" s="52" t="n">
        <f aca="false">S167/U167</f>
        <v>12.1341690896027</v>
      </c>
      <c r="AF167" s="51" t="n">
        <f aca="false">EXP((((AE167-AE$179)/AE$180+2)/4-1.9)^3)</f>
        <v>0.00473522037584238</v>
      </c>
      <c r="AG167" s="51" t="n">
        <f aca="false">V167/U167</f>
        <v>0.450172814698098</v>
      </c>
      <c r="AH167" s="51" t="n">
        <f aca="false">EXP((((AG167-AG$179)/AG$180+2)/4-1.9)^3)</f>
        <v>0.00447317784219572</v>
      </c>
      <c r="AI167" s="51" t="n">
        <f aca="false">W167/U167</f>
        <v>0.0546584193225347</v>
      </c>
      <c r="AJ167" s="51" t="n">
        <f aca="false">EXP((((AI167-AI$179)/AI$180+2)/4-1.9)^3)</f>
        <v>0.0155830314481535</v>
      </c>
      <c r="AK167" s="51" t="n">
        <f aca="false">Z167/U167</f>
        <v>0.157643991062744</v>
      </c>
      <c r="AL167" s="51" t="n">
        <f aca="false">EXP((((AK167-AK$179)/AK$180+2)/4-1.9)^3)</f>
        <v>0.017624027147878</v>
      </c>
      <c r="AM167" s="51" t="n">
        <f aca="false">0.01*AD167+0.15*AF167+0.24*AH167+0.25*AJ167+0.35*AL167</f>
        <v>0.0119127453791498</v>
      </c>
      <c r="AO167" s="44" t="n">
        <f aca="false">0.01*AD167/$AM$179</f>
        <v>2.26360963731214E-005</v>
      </c>
      <c r="AP167" s="43" t="n">
        <f aca="false">AO167*$J$179</f>
        <v>222.386834835371</v>
      </c>
      <c r="AQ167" s="44" t="n">
        <f aca="false">0.15*AF167/$AM$179</f>
        <v>0.000248377416931879</v>
      </c>
      <c r="AR167" s="43" t="n">
        <f aca="false">AQ167*$J$179</f>
        <v>2440.16753973773</v>
      </c>
      <c r="AS167" s="44" t="n">
        <f aca="false">0.24*AH167/$AM$179</f>
        <v>0.000375411919948529</v>
      </c>
      <c r="AT167" s="43" t="n">
        <f aca="false">AS167*$J$179</f>
        <v>3688.2096303476</v>
      </c>
      <c r="AU167" s="44" t="n">
        <f aca="false">0.25*AJ167/$AM$179</f>
        <v>0.00136229953126242</v>
      </c>
      <c r="AV167" s="43" t="n">
        <f aca="false">AU167*$J$179</f>
        <v>13383.8218331186</v>
      </c>
      <c r="AW167" s="44" t="n">
        <f aca="false">0.35*AL167/$AM$179</f>
        <v>0.00215701839551235</v>
      </c>
      <c r="AX167" s="43" t="n">
        <f aca="false">AW167*$J$179</f>
        <v>21191.4848634969</v>
      </c>
    </row>
    <row r="168" customFormat="false" ht="13.8" hidden="false" customHeight="false" outlineLevel="0" collapsed="false">
      <c r="A168" s="13" t="s">
        <v>75</v>
      </c>
      <c r="B168" s="41"/>
      <c r="C168" s="41"/>
      <c r="D168" s="41"/>
      <c r="E168" s="41"/>
      <c r="F168" s="41"/>
      <c r="G168" s="41"/>
      <c r="H168" s="41"/>
      <c r="I168" s="15" t="n">
        <f aca="false">AO168+AQ168+AS168+AU168+AW168</f>
        <v>0.102740811769439</v>
      </c>
      <c r="J168" s="43" t="n">
        <f aca="false">AP168+AR168+AT168+AV168+AX168</f>
        <v>1009370.32433527</v>
      </c>
      <c r="K168" s="15" t="n">
        <f aca="false">I168-DatosMinisterio!J168</f>
        <v>0</v>
      </c>
      <c r="L168" s="43" t="n">
        <f aca="false">J168-DatosMinisterio!K168</f>
        <v>0.324335274519399</v>
      </c>
      <c r="M168" s="44" t="n">
        <f aca="false">P202/P$213</f>
        <v>0.0636125052584155</v>
      </c>
      <c r="N168" s="43" t="n">
        <f aca="false">ROUND((N$179*M168),0)</f>
        <v>11874180</v>
      </c>
      <c r="O168" s="43" t="n">
        <f aca="false">N168-DatosMinisterio!L168</f>
        <v>-793</v>
      </c>
      <c r="P168" s="14" t="n">
        <f aca="false">N168+J168</f>
        <v>12883550.3243353</v>
      </c>
      <c r="Q168" s="43" t="n">
        <f aca="false">P168-DatosMinisterio!M168</f>
        <v>-792.675664724782</v>
      </c>
      <c r="S168" s="14" t="n">
        <f aca="false">B168+DatosMinisterio!B168</f>
        <v>7672</v>
      </c>
      <c r="T168" s="14" t="n">
        <f aca="false">C168+DatosMinisterio!C168</f>
        <v>25</v>
      </c>
      <c r="U168" s="14" t="n">
        <f aca="false">D168+DatosMinisterio!D168</f>
        <v>373.095406414025</v>
      </c>
      <c r="V168" s="14" t="n">
        <f aca="false">E168+DatosMinisterio!E168</f>
        <v>342.481770050389</v>
      </c>
      <c r="W168" s="14" t="n">
        <f aca="false">F168+DatosMinisterio!F168</f>
        <v>101</v>
      </c>
      <c r="X168" s="14" t="n">
        <f aca="false">G168+DatosMinisterio!G168</f>
        <v>188</v>
      </c>
      <c r="Y168" s="14" t="n">
        <f aca="false">H168+DatosMinisterio!H168</f>
        <v>44</v>
      </c>
      <c r="Z168" s="14" t="n">
        <f aca="false">X168+0.33*Y168</f>
        <v>202.52</v>
      </c>
      <c r="AC168" s="50" t="n">
        <f aca="false">IF(T168&gt;0,S168/T168,0)</f>
        <v>306.88</v>
      </c>
      <c r="AD168" s="51" t="n">
        <f aca="false">EXP((((AC168-AC$179)/AC$180+2)/4-1.9)^3)</f>
        <v>0.325717853508004</v>
      </c>
      <c r="AE168" s="52" t="n">
        <f aca="false">S168/U168</f>
        <v>20.5631049541424</v>
      </c>
      <c r="AF168" s="51" t="n">
        <f aca="false">EXP((((AE168-AE$179)/AE$180+2)/4-1.9)^3)</f>
        <v>0.12142317892003</v>
      </c>
      <c r="AG168" s="51" t="n">
        <f aca="false">V168/U168</f>
        <v>0.91794689551963</v>
      </c>
      <c r="AH168" s="51" t="n">
        <f aca="false">EXP((((AG168-AG$179)/AG$180+2)/4-1.9)^3)</f>
        <v>0.63410398835672</v>
      </c>
      <c r="AI168" s="51" t="n">
        <f aca="false">W168/U168</f>
        <v>0.27070823779567</v>
      </c>
      <c r="AJ168" s="51" t="n">
        <f aca="false">EXP((((AI168-AI$179)/AI$180+2)/4-1.9)^3)</f>
        <v>0.21760518854087</v>
      </c>
      <c r="AK168" s="51" t="n">
        <f aca="false">Z168/U168</f>
        <v>0.54281022097405</v>
      </c>
      <c r="AL168" s="51" t="n">
        <f aca="false">EXP((((AK168-AK$179)/AK$180+2)/4-1.9)^3)</f>
        <v>0.187857792636771</v>
      </c>
      <c r="AM168" s="51" t="n">
        <f aca="false">0.01*AD168+0.15*AF168+0.24*AH168+0.25*AJ168+0.35*AL168</f>
        <v>0.293807137136785</v>
      </c>
      <c r="AO168" s="44" t="n">
        <f aca="false">0.01*AD168/$AM$179</f>
        <v>0.00113899604357234</v>
      </c>
      <c r="AP168" s="43" t="n">
        <f aca="false">AO168*$J$179</f>
        <v>11189.9914563376</v>
      </c>
      <c r="AQ168" s="44" t="n">
        <f aca="false">0.15*AF168/$AM$179</f>
        <v>0.00636903314778655</v>
      </c>
      <c r="AR168" s="43" t="n">
        <f aca="false">AQ168*$J$179</f>
        <v>62572.1458042412</v>
      </c>
      <c r="AS168" s="44" t="n">
        <f aca="false">0.24*AH168/$AM$179</f>
        <v>0.0532172437837092</v>
      </c>
      <c r="AT168" s="43" t="n">
        <f aca="false">AS168*$J$179</f>
        <v>522829.299214962</v>
      </c>
      <c r="AU168" s="44" t="n">
        <f aca="false">0.25*AJ168/$AM$179</f>
        <v>0.0190234773853726</v>
      </c>
      <c r="AV168" s="43" t="n">
        <f aca="false">AU168*$J$179</f>
        <v>186894.898023086</v>
      </c>
      <c r="AW168" s="44" t="n">
        <f aca="false">0.35*AL168/$AM$179</f>
        <v>0.022992061408998</v>
      </c>
      <c r="AX168" s="43" t="n">
        <f aca="false">AW168*$J$179</f>
        <v>225883.989836648</v>
      </c>
    </row>
    <row r="169" customFormat="false" ht="13.8" hidden="false" customHeight="false" outlineLevel="0" collapsed="false">
      <c r="A169" s="13" t="s">
        <v>76</v>
      </c>
      <c r="B169" s="41"/>
      <c r="C169" s="41"/>
      <c r="D169" s="41"/>
      <c r="E169" s="41"/>
      <c r="F169" s="41"/>
      <c r="G169" s="41"/>
      <c r="H169" s="41"/>
      <c r="I169" s="15" t="n">
        <f aca="false">AO169+AQ169+AS169+AU169+AW169</f>
        <v>0.00396405345053521</v>
      </c>
      <c r="J169" s="43" t="n">
        <f aca="false">AP169+AR169+AT169+AV169+AX169</f>
        <v>38944.5814972554</v>
      </c>
      <c r="K169" s="15" t="n">
        <f aca="false">I169-DatosMinisterio!J169</f>
        <v>2.51534904016637E-017</v>
      </c>
      <c r="L169" s="43" t="n">
        <f aca="false">J169-DatosMinisterio!K169</f>
        <v>-1.41850274460739</v>
      </c>
      <c r="M169" s="44" t="n">
        <f aca="false">P203/P$213</f>
        <v>0.00865193646430574</v>
      </c>
      <c r="N169" s="43" t="n">
        <f aca="false">ROUND((N$179*M169),0)</f>
        <v>1615007</v>
      </c>
      <c r="O169" s="43" t="n">
        <f aca="false">N169-DatosMinisterio!L169</f>
        <v>-28</v>
      </c>
      <c r="P169" s="14" t="n">
        <f aca="false">N169+J169</f>
        <v>1653951.58149726</v>
      </c>
      <c r="Q169" s="43" t="n">
        <f aca="false">P169-DatosMinisterio!M169</f>
        <v>-29.4185027445201</v>
      </c>
      <c r="S169" s="14" t="n">
        <f aca="false">B169+DatosMinisterio!B169</f>
        <v>2763</v>
      </c>
      <c r="T169" s="14" t="n">
        <f aca="false">C169+DatosMinisterio!C169</f>
        <v>24</v>
      </c>
      <c r="U169" s="14" t="n">
        <f aca="false">D169+DatosMinisterio!D169</f>
        <v>161.895067698259</v>
      </c>
      <c r="V169" s="14" t="n">
        <f aca="false">E169+DatosMinisterio!E169</f>
        <v>63.1450676982592</v>
      </c>
      <c r="W169" s="14" t="n">
        <f aca="false">F169+DatosMinisterio!F169</f>
        <v>1</v>
      </c>
      <c r="X169" s="14" t="n">
        <f aca="false">G169+DatosMinisterio!G169</f>
        <v>12</v>
      </c>
      <c r="Y169" s="14" t="n">
        <f aca="false">H169+DatosMinisterio!H169</f>
        <v>4</v>
      </c>
      <c r="Z169" s="14" t="n">
        <f aca="false">X169+0.33*Y169</f>
        <v>13.32</v>
      </c>
      <c r="AC169" s="50" t="n">
        <f aca="false">IF(T169&gt;0,S169/T169,0)</f>
        <v>115.125</v>
      </c>
      <c r="AD169" s="51" t="n">
        <f aca="false">EXP((((AC169-AC$179)/AC$180+2)/4-1.9)^3)</f>
        <v>0.00733082157591082</v>
      </c>
      <c r="AE169" s="52" t="n">
        <f aca="false">S169/U169</f>
        <v>17.0666101153229</v>
      </c>
      <c r="AF169" s="51" t="n">
        <f aca="false">EXP((((AE169-AE$179)/AE$180+2)/4-1.9)^3)</f>
        <v>0.0401292956052395</v>
      </c>
      <c r="AG169" s="51" t="n">
        <f aca="false">V169/U169</f>
        <v>0.390037007278995</v>
      </c>
      <c r="AH169" s="51" t="n">
        <f aca="false">EXP((((AG169-AG$179)/AG$180+2)/4-1.9)^3)</f>
        <v>0.00127070179801732</v>
      </c>
      <c r="AI169" s="51" t="n">
        <f aca="false">W169/U169</f>
        <v>0.00617684043261779</v>
      </c>
      <c r="AJ169" s="51" t="n">
        <f aca="false">EXP((((AI169-AI$179)/AI$180+2)/4-1.9)^3)</f>
        <v>0.00666935771631194</v>
      </c>
      <c r="AK169" s="51" t="n">
        <f aca="false">Z169/U169</f>
        <v>0.0822755145624689</v>
      </c>
      <c r="AL169" s="51" t="n">
        <f aca="false">EXP((((AK169-AK$179)/AK$180+2)/4-1.9)^3)</f>
        <v>0.00934561092643825</v>
      </c>
      <c r="AM169" s="51" t="n">
        <f aca="false">0.01*AD169+0.15*AF169+0.24*AH169+0.25*AJ169+0.35*AL169</f>
        <v>0.0113359742414006</v>
      </c>
      <c r="AO169" s="44" t="n">
        <f aca="false">0.01*AD169/$AM$179</f>
        <v>2.56349987609507E-005</v>
      </c>
      <c r="AP169" s="43" t="n">
        <f aca="false">AO169*$J$179</f>
        <v>251.849353417042</v>
      </c>
      <c r="AQ169" s="44" t="n">
        <f aca="false">0.15*AF169/$AM$179</f>
        <v>0.00210490959123567</v>
      </c>
      <c r="AR169" s="43" t="n">
        <f aca="false">AQ169*$J$179</f>
        <v>20679.5453550618</v>
      </c>
      <c r="AS169" s="44" t="n">
        <f aca="false">0.24*AH169/$AM$179</f>
        <v>0.000106643781782119</v>
      </c>
      <c r="AT169" s="43" t="n">
        <f aca="false">AS169*$J$179</f>
        <v>1047.71479562883</v>
      </c>
      <c r="AU169" s="44" t="n">
        <f aca="false">0.25*AJ169/$AM$179</f>
        <v>0.00058304848584707</v>
      </c>
      <c r="AV169" s="43" t="n">
        <f aca="false">AU169*$J$179</f>
        <v>5728.12136800448</v>
      </c>
      <c r="AW169" s="44" t="n">
        <f aca="false">0.35*AL169/$AM$179</f>
        <v>0.0011438165929094</v>
      </c>
      <c r="AX169" s="43" t="n">
        <f aca="false">AW169*$J$179</f>
        <v>11237.3506251432</v>
      </c>
    </row>
    <row r="170" customFormat="false" ht="13.8" hidden="false" customHeight="false" outlineLevel="0" collapsed="false">
      <c r="A170" s="13" t="s">
        <v>77</v>
      </c>
      <c r="B170" s="41"/>
      <c r="C170" s="41"/>
      <c r="D170" s="41"/>
      <c r="E170" s="41"/>
      <c r="F170" s="41"/>
      <c r="G170" s="41"/>
      <c r="H170" s="41"/>
      <c r="I170" s="15" t="n">
        <f aca="false">AO170+AQ170+AS170+AU170+AW170</f>
        <v>0.0600864931631849</v>
      </c>
      <c r="J170" s="43" t="n">
        <f aca="false">AP170+AR170+AT170+AV170+AX170</f>
        <v>590315.786373161</v>
      </c>
      <c r="K170" s="15" t="n">
        <f aca="false">I170-DatosMinisterio!J170</f>
        <v>-3.7470027081099E-016</v>
      </c>
      <c r="L170" s="43" t="n">
        <f aca="false">J170-DatosMinisterio!K170</f>
        <v>-0.213626838522032</v>
      </c>
      <c r="M170" s="44" t="n">
        <f aca="false">P204/P$213</f>
        <v>0.0407824108372705</v>
      </c>
      <c r="N170" s="43" t="n">
        <f aca="false">ROUND((N$179*M170),0)</f>
        <v>7612618</v>
      </c>
      <c r="O170" s="43" t="n">
        <f aca="false">N170-DatosMinisterio!L170</f>
        <v>-17</v>
      </c>
      <c r="P170" s="14" t="n">
        <f aca="false">N170+J170</f>
        <v>8202933.78637316</v>
      </c>
      <c r="Q170" s="43" t="n">
        <f aca="false">P170-DatosMinisterio!M170</f>
        <v>-17.2136268382892</v>
      </c>
      <c r="S170" s="14" t="n">
        <f aca="false">B170+DatosMinisterio!B170</f>
        <v>7584</v>
      </c>
      <c r="T170" s="14" t="n">
        <f aca="false">C170+DatosMinisterio!C170</f>
        <v>54</v>
      </c>
      <c r="U170" s="14" t="n">
        <f aca="false">D170+DatosMinisterio!D170</f>
        <v>339.74025974026</v>
      </c>
      <c r="V170" s="14" t="n">
        <f aca="false">E170+DatosMinisterio!E170</f>
        <v>279.581168831169</v>
      </c>
      <c r="W170" s="14" t="n">
        <f aca="false">F170+DatosMinisterio!F170</f>
        <v>33</v>
      </c>
      <c r="X170" s="14" t="n">
        <f aca="false">G170+DatosMinisterio!G170</f>
        <v>139</v>
      </c>
      <c r="Y170" s="14" t="n">
        <f aca="false">H170+DatosMinisterio!H170</f>
        <v>29</v>
      </c>
      <c r="Z170" s="14" t="n">
        <f aca="false">X170+0.33*Y170</f>
        <v>148.57</v>
      </c>
      <c r="AC170" s="50" t="n">
        <f aca="false">IF(T170&gt;0,S170/T170,0)</f>
        <v>140.444444444444</v>
      </c>
      <c r="AD170" s="51" t="n">
        <f aca="false">EXP((((AC170-AC$179)/AC$180+2)/4-1.9)^3)</f>
        <v>0.0150467474185837</v>
      </c>
      <c r="AE170" s="52" t="n">
        <f aca="false">S170/U170</f>
        <v>22.3229357798165</v>
      </c>
      <c r="AF170" s="51" t="n">
        <f aca="false">EXP((((AE170-AE$179)/AE$180+2)/4-1.9)^3)</f>
        <v>0.189536918701655</v>
      </c>
      <c r="AG170" s="51" t="n">
        <f aca="false">V170/U170</f>
        <v>0.82292622324159</v>
      </c>
      <c r="AH170" s="51" t="n">
        <f aca="false">EXP((((AG170-AG$179)/AG$180+2)/4-1.9)^3)</f>
        <v>0.401749913498561</v>
      </c>
      <c r="AI170" s="51" t="n">
        <f aca="false">W170/U170</f>
        <v>0.0971330275229357</v>
      </c>
      <c r="AJ170" s="51" t="n">
        <f aca="false">EXP((((AI170-AI$179)/AI$180+2)/4-1.9)^3)</f>
        <v>0.0301414075812732</v>
      </c>
      <c r="AK170" s="51" t="n">
        <f aca="false">Z170/U170</f>
        <v>0.437304663608562</v>
      </c>
      <c r="AL170" s="51" t="n">
        <f aca="false">EXP((((AK170-AK$179)/AK$180+2)/4-1.9)^3)</f>
        <v>0.112264463644693</v>
      </c>
      <c r="AM170" s="51" t="n">
        <f aca="false">0.01*AD170+0.15*AF170+0.24*AH170+0.25*AJ170+0.35*AL170</f>
        <v>0.17182889869005</v>
      </c>
      <c r="AO170" s="44" t="n">
        <f aca="false">0.01*AD170/$AM$179</f>
        <v>5.26166606890586E-005</v>
      </c>
      <c r="AP170" s="43" t="n">
        <f aca="false">AO170*$J$179</f>
        <v>516.928910240051</v>
      </c>
      <c r="AQ170" s="44" t="n">
        <f aca="false">0.15*AF170/$AM$179</f>
        <v>0.00994181612338791</v>
      </c>
      <c r="AR170" s="43" t="n">
        <f aca="false">AQ170*$J$179</f>
        <v>97672.7163443603</v>
      </c>
      <c r="AS170" s="44" t="n">
        <f aca="false">0.24*AH170/$AM$179</f>
        <v>0.0337169036614063</v>
      </c>
      <c r="AT170" s="43" t="n">
        <f aca="false">AS170*$J$179</f>
        <v>331249.494705844</v>
      </c>
      <c r="AU170" s="44" t="n">
        <f aca="false">0.25*AJ170/$AM$179</f>
        <v>0.00263502166161794</v>
      </c>
      <c r="AV170" s="43" t="n">
        <f aca="false">AU170*$J$179</f>
        <v>25887.5964031358</v>
      </c>
      <c r="AW170" s="44" t="n">
        <f aca="false">0.35*AL170/$AM$179</f>
        <v>0.0137401350560837</v>
      </c>
      <c r="AX170" s="43" t="n">
        <f aca="false">AW170*$J$179</f>
        <v>134989.050009581</v>
      </c>
    </row>
    <row r="171" customFormat="false" ht="13.8" hidden="false" customHeight="false" outlineLevel="0" collapsed="false">
      <c r="A171" s="13" t="s">
        <v>78</v>
      </c>
      <c r="B171" s="41"/>
      <c r="C171" s="41"/>
      <c r="D171" s="41"/>
      <c r="E171" s="41"/>
      <c r="F171" s="41"/>
      <c r="G171" s="41"/>
      <c r="H171" s="41"/>
      <c r="I171" s="15" t="n">
        <f aca="false">AO171+AQ171+AS171+AU171+AW171</f>
        <v>0.00578244957039946</v>
      </c>
      <c r="J171" s="43" t="n">
        <f aca="false">AP171+AR171+AT171+AV171+AX171</f>
        <v>56809.2941627179</v>
      </c>
      <c r="K171" s="15" t="n">
        <f aca="false">I171-DatosMinisterio!J171</f>
        <v>3.03576608295941E-017</v>
      </c>
      <c r="L171" s="43" t="n">
        <f aca="false">J171-DatosMinisterio!K171</f>
        <v>0.294162717858853</v>
      </c>
      <c r="M171" s="44" t="n">
        <f aca="false">P205/P$213</f>
        <v>0.0127481442886352</v>
      </c>
      <c r="N171" s="43" t="n">
        <f aca="false">ROUND((N$179*M171),0)</f>
        <v>2379623</v>
      </c>
      <c r="O171" s="43" t="n">
        <f aca="false">N171-DatosMinisterio!L171</f>
        <v>-599</v>
      </c>
      <c r="P171" s="14" t="n">
        <f aca="false">N171+J171</f>
        <v>2436432.29416272</v>
      </c>
      <c r="Q171" s="43" t="n">
        <f aca="false">P171-DatosMinisterio!M171</f>
        <v>-598.705837282352</v>
      </c>
      <c r="S171" s="14" t="n">
        <f aca="false">B171+DatosMinisterio!B171</f>
        <v>3874</v>
      </c>
      <c r="T171" s="14" t="n">
        <f aca="false">C171+DatosMinisterio!C171</f>
        <v>37</v>
      </c>
      <c r="U171" s="14" t="n">
        <f aca="false">D171+DatosMinisterio!D171</f>
        <v>264.656171328671</v>
      </c>
      <c r="V171" s="14" t="n">
        <f aca="false">E171+DatosMinisterio!E171</f>
        <v>125.128199300699</v>
      </c>
      <c r="W171" s="14" t="n">
        <f aca="false">F171+DatosMinisterio!F171</f>
        <v>14</v>
      </c>
      <c r="X171" s="14" t="n">
        <f aca="false">G171+DatosMinisterio!G171</f>
        <v>49</v>
      </c>
      <c r="Y171" s="14" t="n">
        <f aca="false">H171+DatosMinisterio!H171</f>
        <v>14</v>
      </c>
      <c r="Z171" s="14" t="n">
        <f aca="false">X171+0.33*Y171</f>
        <v>53.62</v>
      </c>
      <c r="AC171" s="50" t="n">
        <f aca="false">IF(T171&gt;0,S171/T171,0)</f>
        <v>104.702702702703</v>
      </c>
      <c r="AD171" s="51" t="n">
        <f aca="false">EXP((((AC171-AC$179)/AC$180+2)/4-1.9)^3)</f>
        <v>0.00533198504823898</v>
      </c>
      <c r="AE171" s="52" t="n">
        <f aca="false">S171/U171</f>
        <v>14.6378600602854</v>
      </c>
      <c r="AF171" s="51" t="n">
        <f aca="false">EXP((((AE171-AE$179)/AE$180+2)/4-1.9)^3)</f>
        <v>0.0153337994557533</v>
      </c>
      <c r="AG171" s="51" t="n">
        <f aca="false">V171/U171</f>
        <v>0.472795320330184</v>
      </c>
      <c r="AH171" s="51" t="n">
        <f aca="false">EXP((((AG171-AG$179)/AG$180+2)/4-1.9)^3)</f>
        <v>0.00686941969495297</v>
      </c>
      <c r="AI171" s="51" t="n">
        <f aca="false">W171/U171</f>
        <v>0.0528988231399059</v>
      </c>
      <c r="AJ171" s="51" t="n">
        <f aca="false">EXP((((AI171-AI$179)/AI$180+2)/4-1.9)^3)</f>
        <v>0.0151378594941605</v>
      </c>
      <c r="AK171" s="51" t="n">
        <f aca="false">Z171/U171</f>
        <v>0.20260249262584</v>
      </c>
      <c r="AL171" s="51" t="n">
        <f aca="false">EXP((((AK171-AK$179)/AK$180+2)/4-1.9)^3)</f>
        <v>0.0249986078991535</v>
      </c>
      <c r="AM171" s="51" t="n">
        <f aca="false">0.01*AD171+0.15*AF171+0.24*AH171+0.25*AJ171+0.35*AL171</f>
        <v>0.0165360281338779</v>
      </c>
      <c r="AO171" s="44" t="n">
        <f aca="false">0.01*AD171/$AM$179</f>
        <v>1.86453085359715E-005</v>
      </c>
      <c r="AP171" s="43" t="n">
        <f aca="false">AO171*$J$179</f>
        <v>183.179603121288</v>
      </c>
      <c r="AQ171" s="44" t="n">
        <f aca="false">0.15*AF171/$AM$179</f>
        <v>0.000804306705555161</v>
      </c>
      <c r="AR171" s="43" t="n">
        <f aca="false">AQ171*$J$179</f>
        <v>7901.85814448412</v>
      </c>
      <c r="AS171" s="44" t="n">
        <f aca="false">0.24*AH171/$AM$179</f>
        <v>0.000576516768970818</v>
      </c>
      <c r="AT171" s="43" t="n">
        <f aca="false">AS171*$J$179</f>
        <v>5663.95094664705</v>
      </c>
      <c r="AU171" s="44" t="n">
        <f aca="false">0.25*AJ171/$AM$179</f>
        <v>0.00132338171567092</v>
      </c>
      <c r="AV171" s="43" t="n">
        <f aca="false">AU171*$J$179</f>
        <v>13001.4763224157</v>
      </c>
      <c r="AW171" s="44" t="n">
        <f aca="false">0.35*AL171/$AM$179</f>
        <v>0.00305959907166659</v>
      </c>
      <c r="AX171" s="43" t="n">
        <f aca="false">AW171*$J$179</f>
        <v>30058.8291460497</v>
      </c>
    </row>
    <row r="172" customFormat="false" ht="13.8" hidden="false" customHeight="false" outlineLevel="0" collapsed="false">
      <c r="A172" s="13" t="s">
        <v>79</v>
      </c>
      <c r="B172" s="41"/>
      <c r="C172" s="41"/>
      <c r="D172" s="41"/>
      <c r="E172" s="41"/>
      <c r="F172" s="41"/>
      <c r="G172" s="41"/>
      <c r="H172" s="41"/>
      <c r="I172" s="15" t="n">
        <f aca="false">AO172+AQ172+AS172+AU172+AW172</f>
        <v>0.00787440934745866</v>
      </c>
      <c r="J172" s="43" t="n">
        <f aca="false">AP172+AR172+AT172+AV172+AX172</f>
        <v>77361.6149230907</v>
      </c>
      <c r="K172" s="15" t="n">
        <f aca="false">I172-DatosMinisterio!J172</f>
        <v>3.64291929955129E-017</v>
      </c>
      <c r="L172" s="43" t="n">
        <f aca="false">J172-DatosMinisterio!K172</f>
        <v>-0.385076909355121</v>
      </c>
      <c r="M172" s="44" t="n">
        <f aca="false">P206/P$213</f>
        <v>0.0226185190500082</v>
      </c>
      <c r="N172" s="43" t="n">
        <f aca="false">ROUND((N$179*M172),0)</f>
        <v>4222069</v>
      </c>
      <c r="O172" s="43" t="n">
        <f aca="false">N172-DatosMinisterio!L172</f>
        <v>118</v>
      </c>
      <c r="P172" s="14" t="n">
        <f aca="false">N172+J172</f>
        <v>4299430.61492309</v>
      </c>
      <c r="Q172" s="43" t="n">
        <f aca="false">P172-DatosMinisterio!M172</f>
        <v>117.614923090674</v>
      </c>
      <c r="S172" s="14" t="n">
        <f aca="false">B172+DatosMinisterio!B172</f>
        <v>4510</v>
      </c>
      <c r="T172" s="14" t="n">
        <f aca="false">C172+DatosMinisterio!C172</f>
        <v>25</v>
      </c>
      <c r="U172" s="14" t="n">
        <f aca="false">D172+DatosMinisterio!D172</f>
        <v>315.608833113851</v>
      </c>
      <c r="V172" s="14" t="n">
        <f aca="false">E172+DatosMinisterio!E172</f>
        <v>194.039027919046</v>
      </c>
      <c r="W172" s="14" t="n">
        <f aca="false">F172+DatosMinisterio!F172</f>
        <v>13</v>
      </c>
      <c r="X172" s="14" t="n">
        <f aca="false">G172+DatosMinisterio!G172</f>
        <v>14</v>
      </c>
      <c r="Y172" s="14" t="n">
        <f aca="false">H172+DatosMinisterio!H172</f>
        <v>1</v>
      </c>
      <c r="Z172" s="14" t="n">
        <f aca="false">X172+0.33*Y172</f>
        <v>14.33</v>
      </c>
      <c r="AC172" s="50" t="n">
        <f aca="false">IF(T172&gt;0,S172/T172,0)</f>
        <v>180.4</v>
      </c>
      <c r="AD172" s="51" t="n">
        <f aca="false">EXP((((AC172-AC$179)/AC$180+2)/4-1.9)^3)</f>
        <v>0.0403414272108376</v>
      </c>
      <c r="AE172" s="52" t="n">
        <f aca="false">S172/U172</f>
        <v>14.2898408625119</v>
      </c>
      <c r="AF172" s="51" t="n">
        <f aca="false">EXP((((AE172-AE$179)/AE$180+2)/4-1.9)^3)</f>
        <v>0.0131736269771528</v>
      </c>
      <c r="AG172" s="51" t="n">
        <f aca="false">V172/U172</f>
        <v>0.614808609773762</v>
      </c>
      <c r="AH172" s="51" t="n">
        <f aca="false">EXP((((AG172-AG$179)/AG$180+2)/4-1.9)^3)</f>
        <v>0.0611867752893932</v>
      </c>
      <c r="AI172" s="51" t="n">
        <f aca="false">W172/U172</f>
        <v>0.041190228650256</v>
      </c>
      <c r="AJ172" s="51" t="n">
        <f aca="false">EXP((((AI172-AI$179)/AI$180+2)/4-1.9)^3)</f>
        <v>0.0124398260029302</v>
      </c>
      <c r="AK172" s="51" t="n">
        <f aca="false">Z172/U172</f>
        <v>0.0454043058890898</v>
      </c>
      <c r="AL172" s="51" t="n">
        <f aca="false">EXP((((AK172-AK$179)/AK$180+2)/4-1.9)^3)</f>
        <v>0.00669756885221621</v>
      </c>
      <c r="AM172" s="51" t="n">
        <f aca="false">0.01*AD172+0.15*AF172+0.24*AH172+0.25*AJ172+0.35*AL172</f>
        <v>0.0225183899871439</v>
      </c>
      <c r="AO172" s="44" t="n">
        <f aca="false">0.01*AD172/$AM$179</f>
        <v>0.0001410691047185</v>
      </c>
      <c r="AP172" s="43" t="n">
        <f aca="false">AO172*$J$179</f>
        <v>1385.924108746</v>
      </c>
      <c r="AQ172" s="44" t="n">
        <f aca="false">0.15*AF172/$AM$179</f>
        <v>0.000690998766794935</v>
      </c>
      <c r="AR172" s="43" t="n">
        <f aca="false">AQ172*$J$179</f>
        <v>6788.67177845823</v>
      </c>
      <c r="AS172" s="44" t="n">
        <f aca="false">0.24*AH172/$AM$179</f>
        <v>0.0051351065388393</v>
      </c>
      <c r="AT172" s="43" t="n">
        <f aca="false">AS172*$J$179</f>
        <v>50449.5152737952</v>
      </c>
      <c r="AU172" s="44" t="n">
        <f aca="false">0.25*AJ172/$AM$179</f>
        <v>0.00108751427404621</v>
      </c>
      <c r="AV172" s="43" t="n">
        <f aca="false">AU172*$J$179</f>
        <v>10684.2122094249</v>
      </c>
      <c r="AW172" s="44" t="n">
        <f aca="false">0.35*AL172/$AM$179</f>
        <v>0.000819720663059711</v>
      </c>
      <c r="AX172" s="43" t="n">
        <f aca="false">AW172*$J$179</f>
        <v>8053.29155266637</v>
      </c>
    </row>
    <row r="173" customFormat="false" ht="13.8" hidden="false" customHeight="false" outlineLevel="0" collapsed="false">
      <c r="A173" s="13" t="s">
        <v>80</v>
      </c>
      <c r="B173" s="41"/>
      <c r="C173" s="41"/>
      <c r="D173" s="41"/>
      <c r="E173" s="41"/>
      <c r="F173" s="41"/>
      <c r="G173" s="41"/>
      <c r="H173" s="41"/>
      <c r="I173" s="15" t="n">
        <f aca="false">AO173+AQ173+AS173+AU173+AW173</f>
        <v>0.0145732484061851</v>
      </c>
      <c r="J173" s="43" t="n">
        <f aca="false">AP173+AR173+AT173+AV173+AX173</f>
        <v>143173.91713217</v>
      </c>
      <c r="K173" s="15" t="n">
        <f aca="false">I173-DatosMinisterio!J173</f>
        <v>6.59194920871187E-017</v>
      </c>
      <c r="L173" s="43" t="n">
        <f aca="false">J173-DatosMinisterio!K173</f>
        <v>-0.082867829623865</v>
      </c>
      <c r="M173" s="44" t="n">
        <f aca="false">P207/P$213</f>
        <v>0.0118885534705515</v>
      </c>
      <c r="N173" s="43" t="n">
        <f aca="false">ROUND((N$179*M173),0)</f>
        <v>2219168</v>
      </c>
      <c r="O173" s="43" t="n">
        <f aca="false">N173-DatosMinisterio!L173</f>
        <v>596</v>
      </c>
      <c r="P173" s="14" t="n">
        <f aca="false">N173+J173</f>
        <v>2362341.91713217</v>
      </c>
      <c r="Q173" s="43" t="n">
        <f aca="false">P173-DatosMinisterio!M173</f>
        <v>595.917132170405</v>
      </c>
      <c r="S173" s="14" t="n">
        <f aca="false">B173+DatosMinisterio!B173</f>
        <v>7195</v>
      </c>
      <c r="T173" s="14" t="n">
        <f aca="false">C173+DatosMinisterio!C173</f>
        <v>50</v>
      </c>
      <c r="U173" s="14" t="n">
        <f aca="false">D173+DatosMinisterio!D173</f>
        <v>351.946380213805</v>
      </c>
      <c r="V173" s="14" t="n">
        <f aca="false">E173+DatosMinisterio!E173</f>
        <v>224.235317768605</v>
      </c>
      <c r="W173" s="14" t="n">
        <f aca="false">F173+DatosMinisterio!F173</f>
        <v>9</v>
      </c>
      <c r="X173" s="14" t="n">
        <f aca="false">G173+DatosMinisterio!G173</f>
        <v>13</v>
      </c>
      <c r="Y173" s="14" t="n">
        <f aca="false">H173+DatosMinisterio!H173</f>
        <v>5</v>
      </c>
      <c r="Z173" s="14" t="n">
        <f aca="false">X173+0.33*Y173</f>
        <v>14.65</v>
      </c>
      <c r="AC173" s="50" t="n">
        <f aca="false">IF(T173&gt;0,S173/T173,0)</f>
        <v>143.9</v>
      </c>
      <c r="AD173" s="51" t="n">
        <f aca="false">EXP((((AC173-AC$179)/AC$180+2)/4-1.9)^3)</f>
        <v>0.0165021156515012</v>
      </c>
      <c r="AE173" s="52" t="n">
        <f aca="false">S173/U173</f>
        <v>20.4434550388871</v>
      </c>
      <c r="AF173" s="51" t="n">
        <f aca="false">EXP((((AE173-AE$179)/AE$180+2)/4-1.9)^3)</f>
        <v>0.117497072650325</v>
      </c>
      <c r="AG173" s="51" t="n">
        <f aca="false">V173/U173</f>
        <v>0.637129205967067</v>
      </c>
      <c r="AH173" s="51" t="n">
        <f aca="false">EXP((((AG173-AG$179)/AG$180+2)/4-1.9)^3)</f>
        <v>0.0802117646544173</v>
      </c>
      <c r="AI173" s="51" t="n">
        <f aca="false">W173/U173</f>
        <v>0.0255720771855433</v>
      </c>
      <c r="AJ173" s="51" t="n">
        <f aca="false">EXP((((AI173-AI$179)/AI$180+2)/4-1.9)^3)</f>
        <v>0.00948442905072241</v>
      </c>
      <c r="AK173" s="51" t="n">
        <f aca="false">Z173/U173</f>
        <v>0.0416256589742455</v>
      </c>
      <c r="AL173" s="51" t="n">
        <f aca="false">EXP((((AK173-AK$179)/AK$180+2)/4-1.9)^3)</f>
        <v>0.00646713573680052</v>
      </c>
      <c r="AM173" s="51" t="n">
        <f aca="false">0.01*AD173+0.15*AF173+0.24*AH173+0.25*AJ173+0.35*AL173</f>
        <v>0.0416750103416847</v>
      </c>
      <c r="AO173" s="44" t="n">
        <f aca="false">0.01*AD173/$AM$179</f>
        <v>5.77059078438612E-005</v>
      </c>
      <c r="AP173" s="43" t="n">
        <f aca="false">AO173*$J$179</f>
        <v>566.927883022097</v>
      </c>
      <c r="AQ173" s="44" t="n">
        <f aca="false">0.15*AF173/$AM$179</f>
        <v>0.0061630963472853</v>
      </c>
      <c r="AR173" s="43" t="n">
        <f aca="false">AQ173*$J$179</f>
        <v>60548.9332995456</v>
      </c>
      <c r="AS173" s="44" t="n">
        <f aca="false">0.24*AH173/$AM$179</f>
        <v>0.00673178076832135</v>
      </c>
      <c r="AT173" s="43" t="n">
        <f aca="false">AS173*$J$179</f>
        <v>66135.9358608424</v>
      </c>
      <c r="AU173" s="44" t="n">
        <f aca="false">0.25*AJ173/$AM$179</f>
        <v>0.000829147607965706</v>
      </c>
      <c r="AV173" s="43" t="n">
        <f aca="false">AU173*$J$179</f>
        <v>8145.90595071695</v>
      </c>
      <c r="AW173" s="44" t="n">
        <f aca="false">0.35*AL173/$AM$179</f>
        <v>0.000791517774768842</v>
      </c>
      <c r="AX173" s="43" t="n">
        <f aca="false">AW173*$J$179</f>
        <v>7776.21413804335</v>
      </c>
    </row>
    <row r="174" customFormat="false" ht="13.8" hidden="false" customHeight="false" outlineLevel="0" collapsed="false">
      <c r="A174" s="13" t="s">
        <v>81</v>
      </c>
      <c r="B174" s="41"/>
      <c r="C174" s="41"/>
      <c r="D174" s="41"/>
      <c r="E174" s="41"/>
      <c r="F174" s="41"/>
      <c r="G174" s="41"/>
      <c r="H174" s="41"/>
      <c r="I174" s="15" t="n">
        <f aca="false">AO174+AQ174+AS174+AU174+AW174</f>
        <v>0.0223459151810409</v>
      </c>
      <c r="J174" s="43" t="n">
        <f aca="false">AP174+AR174+AT174+AV174+AX174</f>
        <v>219535.968865735</v>
      </c>
      <c r="K174" s="15" t="n">
        <f aca="false">I174-DatosMinisterio!J174</f>
        <v>1.21430643318377E-016</v>
      </c>
      <c r="L174" s="43" t="n">
        <f aca="false">J174-DatosMinisterio!K174</f>
        <v>-0.0311342654458713</v>
      </c>
      <c r="M174" s="44" t="n">
        <f aca="false">P208/P$213</f>
        <v>0.0188297716064821</v>
      </c>
      <c r="N174" s="43" t="n">
        <f aca="false">ROUND((N$179*M174),0)</f>
        <v>3514845</v>
      </c>
      <c r="O174" s="43" t="n">
        <f aca="false">N174-DatosMinisterio!L174</f>
        <v>562</v>
      </c>
      <c r="P174" s="14" t="n">
        <f aca="false">N174+J174</f>
        <v>3734380.96886573</v>
      </c>
      <c r="Q174" s="43" t="n">
        <f aca="false">P174-DatosMinisterio!M174</f>
        <v>561.968865734525</v>
      </c>
      <c r="S174" s="14" t="n">
        <f aca="false">B174+DatosMinisterio!B174</f>
        <v>6583</v>
      </c>
      <c r="T174" s="14" t="n">
        <f aca="false">C174+DatosMinisterio!C174</f>
        <v>32</v>
      </c>
      <c r="U174" s="14" t="n">
        <f aca="false">D174+DatosMinisterio!D174</f>
        <v>261.978561938392</v>
      </c>
      <c r="V174" s="14" t="n">
        <f aca="false">E174+DatosMinisterio!E174</f>
        <v>150.129530899208</v>
      </c>
      <c r="W174" s="14" t="n">
        <f aca="false">F174+DatosMinisterio!F174</f>
        <v>4</v>
      </c>
      <c r="X174" s="14" t="n">
        <f aca="false">G174+DatosMinisterio!G174</f>
        <v>13</v>
      </c>
      <c r="Y174" s="14" t="n">
        <f aca="false">H174+DatosMinisterio!H174</f>
        <v>0</v>
      </c>
      <c r="Z174" s="14" t="n">
        <f aca="false">X174+0.33*Y174</f>
        <v>13</v>
      </c>
      <c r="AC174" s="50" t="n">
        <f aca="false">IF(T174&gt;0,S174/T174,0)</f>
        <v>205.71875</v>
      </c>
      <c r="AD174" s="51" t="n">
        <f aca="false">EXP((((AC174-AC$179)/AC$180+2)/4-1.9)^3)</f>
        <v>0.0690163630633689</v>
      </c>
      <c r="AE174" s="52" t="n">
        <f aca="false">S174/U174</f>
        <v>25.1280102894377</v>
      </c>
      <c r="AF174" s="51" t="n">
        <f aca="false">EXP((((AE174-AE$179)/AE$180+2)/4-1.9)^3)</f>
        <v>0.335945705660373</v>
      </c>
      <c r="AG174" s="51" t="n">
        <f aca="false">V174/U174</f>
        <v>0.573060367185744</v>
      </c>
      <c r="AH174" s="51" t="n">
        <f aca="false">EXP((((AG174-AG$179)/AG$180+2)/4-1.9)^3)</f>
        <v>0.0350523093689246</v>
      </c>
      <c r="AI174" s="51" t="n">
        <f aca="false">W174/U174</f>
        <v>0.0152684249062359</v>
      </c>
      <c r="AJ174" s="51" t="n">
        <f aca="false">EXP((((AI174-AI$179)/AI$180+2)/4-1.9)^3)</f>
        <v>0.00788305163538676</v>
      </c>
      <c r="AK174" s="51" t="n">
        <f aca="false">Z174/U174</f>
        <v>0.0496223809452666</v>
      </c>
      <c r="AL174" s="51" t="n">
        <f aca="false">EXP((((AK174-AK$179)/AK$180+2)/4-1.9)^3)</f>
        <v>0.00696317489072029</v>
      </c>
      <c r="AM174" s="51" t="n">
        <f aca="false">0.01*AD174+0.15*AF174+0.24*AH174+0.25*AJ174+0.35*AL174</f>
        <v>0.0639024478488303</v>
      </c>
      <c r="AO174" s="44" t="n">
        <f aca="false">0.01*AD174/$AM$179</f>
        <v>0.000241341896442892</v>
      </c>
      <c r="AP174" s="43" t="n">
        <f aca="false">AO174*$J$179</f>
        <v>2371.04753303802</v>
      </c>
      <c r="AQ174" s="44" t="n">
        <f aca="false">0.15*AF174/$AM$179</f>
        <v>0.0176214241320156</v>
      </c>
      <c r="AR174" s="43" t="n">
        <f aca="false">AQ174*$J$179</f>
        <v>173120.518370994</v>
      </c>
      <c r="AS174" s="44" t="n">
        <f aca="false">0.24*AH174/$AM$179</f>
        <v>0.0029417687431713</v>
      </c>
      <c r="AT174" s="43" t="n">
        <f aca="false">AS174*$J$179</f>
        <v>28901.2128605494</v>
      </c>
      <c r="AU174" s="44" t="n">
        <f aca="false">0.25*AJ174/$AM$179</f>
        <v>0.000689152016636491</v>
      </c>
      <c r="AV174" s="43" t="n">
        <f aca="false">AU174*$J$179</f>
        <v>6770.52850341211</v>
      </c>
      <c r="AW174" s="44" t="n">
        <f aca="false">0.35*AL174/$AM$179</f>
        <v>0.000852228392774678</v>
      </c>
      <c r="AX174" s="43" t="n">
        <f aca="false">AW174*$J$179</f>
        <v>8372.6615977409</v>
      </c>
    </row>
    <row r="175" customFormat="false" ht="13.8" hidden="false" customHeight="false" outlineLevel="0" collapsed="false">
      <c r="A175" s="13" t="s">
        <v>82</v>
      </c>
      <c r="B175" s="41"/>
      <c r="C175" s="41"/>
      <c r="D175" s="41"/>
      <c r="E175" s="41"/>
      <c r="F175" s="41"/>
      <c r="G175" s="41"/>
      <c r="H175" s="41"/>
      <c r="I175" s="15" t="n">
        <f aca="false">AO175+AQ175+AS175+AU175+AW175</f>
        <v>0.00755704965534591</v>
      </c>
      <c r="J175" s="43" t="n">
        <f aca="false">AP175+AR175+AT175+AV175+AX175</f>
        <v>74243.7355736686</v>
      </c>
      <c r="K175" s="15" t="n">
        <f aca="false">I175-DatosMinisterio!J175</f>
        <v>0</v>
      </c>
      <c r="L175" s="43" t="n">
        <f aca="false">J175-DatosMinisterio!K175</f>
        <v>-0.264426331370487</v>
      </c>
      <c r="M175" s="44" t="n">
        <f aca="false">P209/P$213</f>
        <v>0.0134094663948561</v>
      </c>
      <c r="N175" s="43" t="n">
        <f aca="false">ROUND((N$179*M175),0)</f>
        <v>2503068</v>
      </c>
      <c r="O175" s="43" t="n">
        <f aca="false">N175-DatosMinisterio!L175</f>
        <v>1018</v>
      </c>
      <c r="P175" s="14" t="n">
        <f aca="false">N175+J175</f>
        <v>2577311.73557367</v>
      </c>
      <c r="Q175" s="43" t="n">
        <f aca="false">P175-DatosMinisterio!M175</f>
        <v>1017.7355736685</v>
      </c>
      <c r="S175" s="14" t="n">
        <f aca="false">B175+DatosMinisterio!B175</f>
        <v>3527</v>
      </c>
      <c r="T175" s="14" t="n">
        <f aca="false">C175+DatosMinisterio!C175</f>
        <v>37</v>
      </c>
      <c r="U175" s="14" t="n">
        <f aca="false">D175+DatosMinisterio!D175</f>
        <v>337.825928641251</v>
      </c>
      <c r="V175" s="14" t="n">
        <f aca="false">E175+DatosMinisterio!E175</f>
        <v>189.945928641251</v>
      </c>
      <c r="W175" s="14" t="n">
        <f aca="false">F175+DatosMinisterio!F175</f>
        <v>38</v>
      </c>
      <c r="X175" s="14" t="n">
        <f aca="false">G175+DatosMinisterio!G175</f>
        <v>39</v>
      </c>
      <c r="Y175" s="14" t="n">
        <f aca="false">H175+DatosMinisterio!H175</f>
        <v>9</v>
      </c>
      <c r="Z175" s="14" t="n">
        <f aca="false">X175+0.33*Y175</f>
        <v>41.97</v>
      </c>
      <c r="AC175" s="50" t="n">
        <f aca="false">IF(T175&gt;0,S175/T175,0)</f>
        <v>95.3243243243243</v>
      </c>
      <c r="AD175" s="51" t="n">
        <f aca="false">EXP((((AC175-AC$179)/AC$180+2)/4-1.9)^3)</f>
        <v>0.00395805397309197</v>
      </c>
      <c r="AE175" s="52" t="n">
        <f aca="false">S175/U175</f>
        <v>10.4402880329101</v>
      </c>
      <c r="AF175" s="51" t="n">
        <f aca="false">EXP((((AE175-AE$179)/AE$180+2)/4-1.9)^3)</f>
        <v>0.00190886593316845</v>
      </c>
      <c r="AG175" s="51" t="n">
        <f aca="false">V175/U175</f>
        <v>0.562259769121988</v>
      </c>
      <c r="AH175" s="51" t="n">
        <f aca="false">EXP((((AG175-AG$179)/AG$180+2)/4-1.9)^3)</f>
        <v>0.0300109312386325</v>
      </c>
      <c r="AI175" s="51" t="n">
        <f aca="false">W175/U175</f>
        <v>0.112483965197217</v>
      </c>
      <c r="AJ175" s="51" t="n">
        <f aca="false">EXP((((AI175-AI$179)/AI$180+2)/4-1.9)^3)</f>
        <v>0.0375613001733793</v>
      </c>
      <c r="AK175" s="51" t="n">
        <f aca="false">Z175/U175</f>
        <v>0.124235579455979</v>
      </c>
      <c r="AL175" s="51" t="n">
        <f aca="false">EXP((((AK175-AK$179)/AK$180+2)/4-1.9)^3)</f>
        <v>0.01340565674263</v>
      </c>
      <c r="AM175" s="51" t="n">
        <f aca="false">0.01*AD175+0.15*AF175+0.24*AH175+0.25*AJ175+0.35*AL175</f>
        <v>0.0216108388302433</v>
      </c>
      <c r="AO175" s="44" t="n">
        <f aca="false">0.01*AD175/$AM$179</f>
        <v>1.38408372984282E-005</v>
      </c>
      <c r="AP175" s="43" t="n">
        <f aca="false">AO175*$J$179</f>
        <v>135.978392543146</v>
      </c>
      <c r="AQ175" s="44" t="n">
        <f aca="false">0.15*AF175/$AM$179</f>
        <v>0.000100126108632335</v>
      </c>
      <c r="AR175" s="43" t="n">
        <f aca="false">AQ175*$J$179</f>
        <v>983.682345935207</v>
      </c>
      <c r="AS175" s="44" t="n">
        <f aca="false">0.24*AH175/$AM$179</f>
        <v>0.00251867055440121</v>
      </c>
      <c r="AT175" s="43" t="n">
        <f aca="false">AS175*$J$179</f>
        <v>24744.5126294581</v>
      </c>
      <c r="AU175" s="44" t="n">
        <f aca="false">0.25*AJ175/$AM$179</f>
        <v>0.00328368339562487</v>
      </c>
      <c r="AV175" s="43" t="n">
        <f aca="false">AU175*$J$179</f>
        <v>32260.3307972124</v>
      </c>
      <c r="AW175" s="44" t="n">
        <f aca="false">0.35*AL175/$AM$179</f>
        <v>0.00164072875938907</v>
      </c>
      <c r="AX175" s="43" t="n">
        <f aca="false">AW175*$J$179</f>
        <v>16119.2314085198</v>
      </c>
    </row>
    <row r="176" customFormat="false" ht="13.8" hidden="false" customHeight="false" outlineLevel="0" collapsed="false">
      <c r="A176" s="13" t="s">
        <v>83</v>
      </c>
      <c r="B176" s="41"/>
      <c r="C176" s="41"/>
      <c r="D176" s="41"/>
      <c r="E176" s="41"/>
      <c r="F176" s="41"/>
      <c r="G176" s="41"/>
      <c r="H176" s="41"/>
      <c r="I176" s="15" t="n">
        <f aca="false">AO176+AQ176+AS176+AU176+AW176</f>
        <v>0.0122633330042577</v>
      </c>
      <c r="J176" s="43" t="n">
        <f aca="false">AP176+AR176+AT176+AV176+AX176</f>
        <v>120480.305720351</v>
      </c>
      <c r="K176" s="15" t="n">
        <f aca="false">I176-DatosMinisterio!J176</f>
        <v>0</v>
      </c>
      <c r="L176" s="43" t="n">
        <f aca="false">J176-DatosMinisterio!K176</f>
        <v>0.305720351243508</v>
      </c>
      <c r="M176" s="44" t="n">
        <f aca="false">P210/P$213</f>
        <v>0.0100524843263138</v>
      </c>
      <c r="N176" s="43" t="n">
        <f aca="false">ROUND((N$179*M176),0)</f>
        <v>1876439</v>
      </c>
      <c r="O176" s="43" t="n">
        <f aca="false">N176-DatosMinisterio!L176</f>
        <v>-1164</v>
      </c>
      <c r="P176" s="14" t="n">
        <f aca="false">N176+J176</f>
        <v>1996919.30572035</v>
      </c>
      <c r="Q176" s="43" t="n">
        <f aca="false">P176-DatosMinisterio!M176</f>
        <v>-1163.69427964883</v>
      </c>
      <c r="S176" s="14" t="n">
        <f aca="false">B176+DatosMinisterio!B176</f>
        <v>5891</v>
      </c>
      <c r="T176" s="14" t="n">
        <f aca="false">C176+DatosMinisterio!C176</f>
        <v>25</v>
      </c>
      <c r="U176" s="14" t="n">
        <f aca="false">D176+DatosMinisterio!D176</f>
        <v>376.173874624485</v>
      </c>
      <c r="V176" s="14" t="n">
        <f aca="false">E176+DatosMinisterio!E176</f>
        <v>243.363268563879</v>
      </c>
      <c r="W176" s="14" t="n">
        <f aca="false">F176+DatosMinisterio!F176</f>
        <v>19</v>
      </c>
      <c r="X176" s="14" t="n">
        <f aca="false">G176+DatosMinisterio!G176</f>
        <v>48</v>
      </c>
      <c r="Y176" s="14" t="n">
        <f aca="false">H176+DatosMinisterio!H176</f>
        <v>9</v>
      </c>
      <c r="Z176" s="14" t="n">
        <f aca="false">X176+0.33*Y176</f>
        <v>50.97</v>
      </c>
      <c r="AC176" s="50" t="n">
        <f aca="false">IF(T176&gt;0,S176/T176,0)</f>
        <v>235.64</v>
      </c>
      <c r="AD176" s="51" t="n">
        <f aca="false">EXP((((AC176-AC$179)/AC$180+2)/4-1.9)^3)</f>
        <v>0.119987528721626</v>
      </c>
      <c r="AE176" s="52" t="n">
        <f aca="false">S176/U176</f>
        <v>15.6603113543722</v>
      </c>
      <c r="AF176" s="51" t="n">
        <f aca="false">EXP((((AE176-AE$179)/AE$180+2)/4-1.9)^3)</f>
        <v>0.0234657186386366</v>
      </c>
      <c r="AG176" s="51" t="n">
        <f aca="false">V176/U176</f>
        <v>0.646943567803096</v>
      </c>
      <c r="AH176" s="51" t="n">
        <f aca="false">EXP((((AG176-AG$179)/AG$180+2)/4-1.9)^3)</f>
        <v>0.0898331527870712</v>
      </c>
      <c r="AI176" s="51" t="n">
        <f aca="false">W176/U176</f>
        <v>0.0505085580942236</v>
      </c>
      <c r="AJ176" s="51" t="n">
        <f aca="false">EXP((((AI176-AI$179)/AI$180+2)/4-1.9)^3)</f>
        <v>0.0145503017573569</v>
      </c>
      <c r="AK176" s="51" t="n">
        <f aca="false">Z176/U176</f>
        <v>0.135495852950662</v>
      </c>
      <c r="AL176" s="51" t="n">
        <f aca="false">EXP((((AK176-AK$179)/AK$180+2)/4-1.9)^3)</f>
        <v>0.0147202777538454</v>
      </c>
      <c r="AM176" s="51" t="n">
        <f aca="false">0.01*AD176+0.15*AF176+0.24*AH176+0.25*AJ176+0.35*AL176</f>
        <v>0.035069362405094</v>
      </c>
      <c r="AO176" s="44" t="n">
        <f aca="false">0.01*AD176/$AM$179</f>
        <v>0.000419581914285816</v>
      </c>
      <c r="AP176" s="43" t="n">
        <f aca="false">AO176*$J$179</f>
        <v>4122.15482449466</v>
      </c>
      <c r="AQ176" s="44" t="n">
        <f aca="false">0.15*AF176/$AM$179</f>
        <v>0.00123085181244135</v>
      </c>
      <c r="AR176" s="43" t="n">
        <f aca="false">AQ176*$J$179</f>
        <v>12092.4223951105</v>
      </c>
      <c r="AS176" s="44" t="n">
        <f aca="false">0.24*AH176/$AM$179</f>
        <v>0.00753925677729591</v>
      </c>
      <c r="AT176" s="43" t="n">
        <f aca="false">AS176*$J$179</f>
        <v>74068.9306175964</v>
      </c>
      <c r="AU176" s="44" t="n">
        <f aca="false">0.25*AJ176/$AM$179</f>
        <v>0.00127201625240401</v>
      </c>
      <c r="AV176" s="43" t="n">
        <f aca="false">AU176*$J$179</f>
        <v>12496.8397186706</v>
      </c>
      <c r="AW176" s="44" t="n">
        <f aca="false">0.35*AL176/$AM$179</f>
        <v>0.00180162624783058</v>
      </c>
      <c r="AX176" s="43" t="n">
        <f aca="false">AW176*$J$179</f>
        <v>17699.9581644792</v>
      </c>
    </row>
    <row r="177" customFormat="false" ht="13.8" hidden="false" customHeight="false" outlineLevel="0" collapsed="false">
      <c r="A177" s="13" t="s">
        <v>84</v>
      </c>
      <c r="B177" s="41"/>
      <c r="C177" s="41"/>
      <c r="D177" s="41"/>
      <c r="E177" s="41"/>
      <c r="F177" s="41"/>
      <c r="G177" s="41"/>
      <c r="H177" s="41"/>
      <c r="I177" s="15" t="n">
        <f aca="false">AO177+AQ177+AS177+AU177+AW177</f>
        <v>0.0149806569561187</v>
      </c>
      <c r="J177" s="43" t="n">
        <f aca="false">AP177+AR177+AT177+AV177+AX177</f>
        <v>147176.475542029</v>
      </c>
      <c r="K177" s="15" t="n">
        <f aca="false">I177-DatosMinisterio!J177</f>
        <v>-9.19403442267708E-017</v>
      </c>
      <c r="L177" s="43" t="n">
        <f aca="false">J177-DatosMinisterio!K177</f>
        <v>0.475542029133067</v>
      </c>
      <c r="M177" s="44" t="n">
        <f aca="false">P211/P$213</f>
        <v>0.00686034152779139</v>
      </c>
      <c r="N177" s="43" t="n">
        <f aca="false">ROUND((N$179*M177),0)</f>
        <v>1280580</v>
      </c>
      <c r="O177" s="43" t="n">
        <f aca="false">N177-DatosMinisterio!L177</f>
        <v>603</v>
      </c>
      <c r="P177" s="14" t="n">
        <f aca="false">N177+J177</f>
        <v>1427756.47554203</v>
      </c>
      <c r="Q177" s="43" t="n">
        <f aca="false">P177-DatosMinisterio!M177</f>
        <v>603.475542029133</v>
      </c>
      <c r="S177" s="14" t="n">
        <f aca="false">B177+DatosMinisterio!B177</f>
        <v>6921</v>
      </c>
      <c r="T177" s="14" t="n">
        <f aca="false">C177+DatosMinisterio!C177</f>
        <v>42</v>
      </c>
      <c r="U177" s="14" t="n">
        <f aca="false">D177+DatosMinisterio!D177</f>
        <v>360.980373699111</v>
      </c>
      <c r="V177" s="14" t="n">
        <f aca="false">E177+DatosMinisterio!E177</f>
        <v>220.712776233224</v>
      </c>
      <c r="W177" s="14" t="n">
        <f aca="false">F177+DatosMinisterio!F177</f>
        <v>42</v>
      </c>
      <c r="X177" s="14" t="n">
        <f aca="false">G177+DatosMinisterio!G177</f>
        <v>55</v>
      </c>
      <c r="Y177" s="14" t="n">
        <f aca="false">H177+DatosMinisterio!H177</f>
        <v>11</v>
      </c>
      <c r="Z177" s="14" t="n">
        <f aca="false">X177+0.33*Y177</f>
        <v>58.63</v>
      </c>
      <c r="AC177" s="50" t="n">
        <f aca="false">IF(T177&gt;0,S177/T177,0)</f>
        <v>164.785714285714</v>
      </c>
      <c r="AD177" s="51" t="n">
        <f aca="false">EXP((((AC177-AC$179)/AC$180+2)/4-1.9)^3)</f>
        <v>0.0280179040514277</v>
      </c>
      <c r="AE177" s="52" t="n">
        <f aca="false">S177/U177</f>
        <v>19.1727875094087</v>
      </c>
      <c r="AF177" s="51" t="n">
        <f aca="false">EXP((((AE177-AE$179)/AE$180+2)/4-1.9)^3)</f>
        <v>0.0811291488626771</v>
      </c>
      <c r="AG177" s="51" t="n">
        <f aca="false">V177/U177</f>
        <v>0.611425973028648</v>
      </c>
      <c r="AH177" s="51" t="n">
        <f aca="false">EXP((((AG177-AG$179)/AG$180+2)/4-1.9)^3)</f>
        <v>0.0586322168504914</v>
      </c>
      <c r="AI177" s="51" t="n">
        <f aca="false">W177/U177</f>
        <v>0.116349815835163</v>
      </c>
      <c r="AJ177" s="51" t="n">
        <f aca="false">EXP((((AI177-AI$179)/AI$180+2)/4-1.9)^3)</f>
        <v>0.0396425546692703</v>
      </c>
      <c r="AK177" s="51" t="n">
        <f aca="false">Z177/U177</f>
        <v>0.162418802438467</v>
      </c>
      <c r="AL177" s="51" t="n">
        <f aca="false">EXP((((AK177-AK$179)/AK$180+2)/4-1.9)^3)</f>
        <v>0.0183090041938039</v>
      </c>
      <c r="AM177" s="51" t="n">
        <f aca="false">0.01*AD177+0.15*AF177+0.24*AH177+0.25*AJ177+0.35*AL177</f>
        <v>0.0428400735491827</v>
      </c>
      <c r="AO177" s="44" t="n">
        <f aca="false">0.01*AD177/$AM$179</f>
        <v>9.79752307712585E-005</v>
      </c>
      <c r="AP177" s="43" t="n">
        <f aca="false">AO177*$J$179</f>
        <v>962.551188346998</v>
      </c>
      <c r="AQ177" s="44" t="n">
        <f aca="false">0.15*AF177/$AM$179</f>
        <v>0.00425548270893494</v>
      </c>
      <c r="AR177" s="43" t="n">
        <f aca="false">AQ177*$J$179</f>
        <v>41807.7090120725</v>
      </c>
      <c r="AS177" s="44" t="n">
        <f aca="false">0.24*AH177/$AM$179</f>
        <v>0.0049207149537066</v>
      </c>
      <c r="AT177" s="43" t="n">
        <f aca="false">AS177*$J$179</f>
        <v>48343.2392955035</v>
      </c>
      <c r="AU177" s="44" t="n">
        <f aca="false">0.25*AJ177/$AM$179</f>
        <v>0.0034656307935765</v>
      </c>
      <c r="AV177" s="43" t="n">
        <f aca="false">AU177*$J$179</f>
        <v>34047.86099986</v>
      </c>
      <c r="AW177" s="44" t="n">
        <f aca="false">0.35*AL177/$AM$179</f>
        <v>0.00224085326912941</v>
      </c>
      <c r="AX177" s="43" t="n">
        <f aca="false">AW177*$J$179</f>
        <v>22015.1150462461</v>
      </c>
    </row>
    <row r="178" customFormat="false" ht="13.8" hidden="false" customHeight="false" outlineLevel="0" collapsed="false">
      <c r="A178" s="16" t="s">
        <v>85</v>
      </c>
      <c r="B178" s="41"/>
      <c r="C178" s="41"/>
      <c r="D178" s="41"/>
      <c r="E178" s="41"/>
      <c r="F178" s="41"/>
      <c r="G178" s="41"/>
      <c r="H178" s="41"/>
      <c r="I178" s="18" t="n">
        <f aca="false">AO178+AQ178+AS178+AU178+AW178</f>
        <v>0.00799957774189427</v>
      </c>
      <c r="J178" s="53" t="n">
        <f aca="false">AP178+AR178+AT178+AV178+AX178</f>
        <v>78591.3235531093</v>
      </c>
      <c r="K178" s="15" t="n">
        <f aca="false">I178-DatosMinisterio!J178</f>
        <v>0</v>
      </c>
      <c r="L178" s="43" t="n">
        <f aca="false">J178-DatosMinisterio!K178</f>
        <v>0.323553109337809</v>
      </c>
      <c r="M178" s="44" t="n">
        <f aca="false">P212/P$213</f>
        <v>0.00679293457239687</v>
      </c>
      <c r="N178" s="43" t="n">
        <f aca="false">ROUND((N$179*M178),0)</f>
        <v>1267998</v>
      </c>
      <c r="O178" s="43" t="n">
        <f aca="false">N178-DatosMinisterio!L178</f>
        <v>1182</v>
      </c>
      <c r="P178" s="14" t="n">
        <f aca="false">N178+J178</f>
        <v>1346589.32355311</v>
      </c>
      <c r="Q178" s="43" t="n">
        <f aca="false">P178-DatosMinisterio!M178</f>
        <v>1182.32355310931</v>
      </c>
      <c r="S178" s="17" t="n">
        <f aca="false">B178+DatosMinisterio!B178</f>
        <v>8110</v>
      </c>
      <c r="T178" s="17" t="n">
        <f aca="false">C178+DatosMinisterio!C178</f>
        <v>34</v>
      </c>
      <c r="U178" s="17" t="n">
        <f aca="false">D178+DatosMinisterio!D178</f>
        <v>436.483244913171</v>
      </c>
      <c r="V178" s="17" t="n">
        <f aca="false">E178+DatosMinisterio!E178</f>
        <v>226.977041660159</v>
      </c>
      <c r="W178" s="17" t="n">
        <f aca="false">F178+DatosMinisterio!F178</f>
        <v>23</v>
      </c>
      <c r="X178" s="17" t="n">
        <f aca="false">G178+DatosMinisterio!G178</f>
        <v>43</v>
      </c>
      <c r="Y178" s="17" t="n">
        <f aca="false">H178+DatosMinisterio!H178</f>
        <v>9</v>
      </c>
      <c r="Z178" s="17" t="n">
        <f aca="false">X178+0.33*Y178</f>
        <v>45.97</v>
      </c>
      <c r="AC178" s="50" t="n">
        <f aca="false">IF(T178&gt;0,S178/T178,0)</f>
        <v>238.529411764706</v>
      </c>
      <c r="AD178" s="51" t="n">
        <f aca="false">EXP((((AC178-AC$179)/AC$180+2)/4-1.9)^3)</f>
        <v>0.126007738727446</v>
      </c>
      <c r="AE178" s="52" t="n">
        <f aca="false">S178/U178</f>
        <v>18.5803237455617</v>
      </c>
      <c r="AF178" s="51" t="n">
        <f aca="false">EXP((((AE178-AE$179)/AE$180+2)/4-1.9)^3)</f>
        <v>0.0673338648452607</v>
      </c>
      <c r="AG178" s="51" t="n">
        <f aca="false">V178/U178</f>
        <v>0.520013183336078</v>
      </c>
      <c r="AH178" s="51" t="n">
        <f aca="false">EXP((((AG178-AG$179)/AG$180+2)/4-1.9)^3)</f>
        <v>0.0156136007631235</v>
      </c>
      <c r="AI178" s="51" t="n">
        <f aca="false">W178/U178</f>
        <v>0.0526938897839603</v>
      </c>
      <c r="AJ178" s="51" t="n">
        <f aca="false">EXP((((AI178-AI$179)/AI$180+2)/4-1.9)^3)</f>
        <v>0.015086714322451</v>
      </c>
      <c r="AK178" s="51" t="n">
        <f aca="false">Z178/U178</f>
        <v>0.105319048407333</v>
      </c>
      <c r="AL178" s="51" t="n">
        <f aca="false">EXP((((AK178-AK$179)/AK$180+2)/4-1.9)^3)</f>
        <v>0.011420666394871</v>
      </c>
      <c r="AM178" s="51" t="n">
        <f aca="false">0.01*AD178+0.15*AF178+0.24*AH178+0.25*AJ178+0.35*AL178</f>
        <v>0.0228763331160308</v>
      </c>
      <c r="AO178" s="44" t="n">
        <f aca="false">0.01*AD178/$AM$179</f>
        <v>0.000440633862480404</v>
      </c>
      <c r="AP178" s="43" t="n">
        <f aca="false">AO178*$J$179</f>
        <v>4328.97830010381</v>
      </c>
      <c r="AQ178" s="44" t="n">
        <f aca="false">0.15*AF178/$AM$179</f>
        <v>0.00353187604691597</v>
      </c>
      <c r="AR178" s="43" t="n">
        <f aca="false">AQ178*$J$179</f>
        <v>34698.6831191068</v>
      </c>
      <c r="AS178" s="44" t="n">
        <f aca="false">0.24*AH178/$AM$179</f>
        <v>0.0013103730829796</v>
      </c>
      <c r="AT178" s="43" t="n">
        <f aca="false">AS178*$J$179</f>
        <v>12873.6738691096</v>
      </c>
      <c r="AU178" s="44" t="n">
        <f aca="false">0.25*AJ178/$AM$179</f>
        <v>0.00131891050327056</v>
      </c>
      <c r="AV178" s="43" t="n">
        <f aca="false">AU178*$J$179</f>
        <v>12957.5491912884</v>
      </c>
      <c r="AW178" s="44" t="n">
        <f aca="false">0.35*AL178/$AM$179</f>
        <v>0.00139778424624775</v>
      </c>
      <c r="AX178" s="43" t="n">
        <f aca="false">AW178*$J$179</f>
        <v>13732.4390735007</v>
      </c>
    </row>
    <row r="179" customFormat="false" ht="13.8" hidden="false" customHeight="false" outlineLevel="0" collapsed="false">
      <c r="A179" s="19" t="s">
        <v>49</v>
      </c>
      <c r="B179" s="41"/>
      <c r="C179" s="41"/>
      <c r="D179" s="41"/>
      <c r="E179" s="41"/>
      <c r="F179" s="41"/>
      <c r="G179" s="41"/>
      <c r="H179" s="41"/>
      <c r="I179" s="21" t="n">
        <f aca="false">SUM(I152:I178)</f>
        <v>1</v>
      </c>
      <c r="J179" s="60" t="n">
        <f aca="false">DatosMinisterio!K179</f>
        <v>9824434</v>
      </c>
      <c r="K179" s="58" t="n">
        <f aca="false">I179-DatosMinisterio!J179</f>
        <v>0</v>
      </c>
      <c r="L179" s="60" t="n">
        <f aca="false">J179-DatosMinisterio!K179</f>
        <v>0</v>
      </c>
      <c r="M179" s="61"/>
      <c r="N179" s="60" t="n">
        <f aca="false">DatosMinisterio!L179</f>
        <v>186664245</v>
      </c>
      <c r="O179" s="60"/>
      <c r="P179" s="20" t="n">
        <f aca="false">DatosMinisterio!M179</f>
        <v>196488679</v>
      </c>
      <c r="Q179" s="60"/>
      <c r="S179" s="20"/>
      <c r="T179" s="20"/>
      <c r="U179" s="20"/>
      <c r="V179" s="20"/>
      <c r="W179" s="20"/>
      <c r="X179" s="20"/>
      <c r="Y179" s="20"/>
      <c r="Z179" s="20"/>
      <c r="AB179" s="63" t="s">
        <v>207</v>
      </c>
      <c r="AC179" s="63" t="n">
        <f aca="false">AVERAGE(AC154:AC178)</f>
        <v>202.207342571425</v>
      </c>
      <c r="AD179" s="20"/>
      <c r="AE179" s="63" t="n">
        <f aca="false">AVERAGE(AE154:AE178)</f>
        <v>18.4386052567797</v>
      </c>
      <c r="AF179" s="20"/>
      <c r="AG179" s="65" t="n">
        <f aca="false">AVERAGE(AG154:AG178)</f>
        <v>0.618804433223583</v>
      </c>
      <c r="AH179" s="20"/>
      <c r="AI179" s="65" t="n">
        <f aca="false">AVERAGE(AI154:AI178)</f>
        <v>0.153130946864997</v>
      </c>
      <c r="AJ179" s="20"/>
      <c r="AK179" s="65" t="n">
        <f aca="false">AVERAGE(AK154:AK178)</f>
        <v>0.340439329882705</v>
      </c>
      <c r="AL179" s="20"/>
      <c r="AM179" s="65" t="n">
        <f aca="false">SUM(AM154:AM178)</f>
        <v>2.85969258055035</v>
      </c>
      <c r="AO179" s="61" t="n">
        <f aca="false">SUM(AO152:AO178)</f>
        <v>0.00981171810914702</v>
      </c>
      <c r="AP179" s="60" t="n">
        <f aca="false">SUM(AP152:AP178)</f>
        <v>96394.5769899197</v>
      </c>
      <c r="AQ179" s="61" t="n">
        <f aca="false">SUM(AQ152:AQ178)</f>
        <v>0.148250880864509</v>
      </c>
      <c r="AR179" s="60" t="n">
        <f aca="false">SUM(AR152:AR178)</f>
        <v>1456480.99449523</v>
      </c>
      <c r="AS179" s="61" t="n">
        <f aca="false">SUM(AS152:AS178)</f>
        <v>0.236113117066173</v>
      </c>
      <c r="AT179" s="60" t="n">
        <f aca="false">SUM(AT152:AT178)</f>
        <v>2319677.73515089</v>
      </c>
      <c r="AU179" s="61" t="n">
        <f aca="false">SUM(AU152:AU178)</f>
        <v>0.253064464862613</v>
      </c>
      <c r="AV179" s="60" t="n">
        <f aca="false">SUM(AV152:AV178)</f>
        <v>2486215.13278806</v>
      </c>
      <c r="AW179" s="61" t="n">
        <f aca="false">SUM(AW152:AW178)</f>
        <v>0.352759819097558</v>
      </c>
      <c r="AX179" s="60" t="n">
        <f aca="false">SUM(AX152:AX178)</f>
        <v>3465665.5605759</v>
      </c>
    </row>
    <row r="180" customFormat="false" ht="13.8" hidden="false" customHeight="false" outlineLevel="0" collapsed="false">
      <c r="A180" s="23" t="s">
        <v>50</v>
      </c>
      <c r="B180" s="22"/>
      <c r="C180" s="22"/>
      <c r="D180" s="22"/>
      <c r="E180" s="22"/>
      <c r="F180" s="22"/>
      <c r="G180" s="22"/>
      <c r="H180" s="22"/>
      <c r="I180" s="22"/>
      <c r="S180" s="22"/>
      <c r="T180" s="22"/>
      <c r="U180" s="22"/>
      <c r="V180" s="22"/>
      <c r="W180" s="22"/>
      <c r="X180" s="22"/>
      <c r="Y180" s="22"/>
      <c r="Z180" s="22"/>
      <c r="AB180" s="63" t="s">
        <v>208</v>
      </c>
      <c r="AC180" s="63" t="n">
        <f aca="false">_xlfn.STDEV.P(AC154:AC178)</f>
        <v>72.4942793501857</v>
      </c>
      <c r="AD180" s="20"/>
      <c r="AE180" s="63" t="n">
        <f aca="false">_xlfn.STDEV.P(AE154:AE178)</f>
        <v>4.5125017044351</v>
      </c>
      <c r="AF180" s="20"/>
      <c r="AG180" s="65" t="n">
        <f aca="false">_xlfn.STDEV.P(AG154:AG178)</f>
        <v>0.118602396550759</v>
      </c>
      <c r="AH180" s="20"/>
      <c r="AI180" s="65" t="n">
        <f aca="false">_xlfn.STDEV.P(AI154:AI178)</f>
        <v>0.118076568175076</v>
      </c>
      <c r="AJ180" s="20"/>
      <c r="AK180" s="65" t="n">
        <f aca="false">_xlfn.STDEV.P(AK154:AK178)</f>
        <v>0.237425311026185</v>
      </c>
      <c r="AL180" s="20"/>
      <c r="AM180" s="65"/>
    </row>
    <row r="181" customFormat="false" ht="13.8" hidden="false" customHeight="false" outlineLevel="0" collapsed="false">
      <c r="A181" s="23" t="s">
        <v>51</v>
      </c>
      <c r="B181" s="22"/>
      <c r="C181" s="22"/>
      <c r="D181" s="22"/>
      <c r="E181" s="22"/>
      <c r="F181" s="22"/>
      <c r="G181" s="22"/>
      <c r="H181" s="22"/>
      <c r="I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3.8" hidden="false" customHeight="false" outlineLevel="0" collapsed="false">
      <c r="A182" s="23"/>
      <c r="B182" s="22"/>
      <c r="C182" s="22"/>
      <c r="D182" s="22"/>
      <c r="E182" s="22"/>
      <c r="F182" s="22"/>
      <c r="G182" s="22"/>
      <c r="H182" s="22"/>
      <c r="I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3.8" hidden="false" customHeight="false" outlineLevel="0" collapsed="false">
      <c r="A183" s="6" t="s">
        <v>113</v>
      </c>
      <c r="B183" s="6"/>
      <c r="C183" s="6"/>
      <c r="D183" s="6"/>
      <c r="E183" s="6"/>
      <c r="F183" s="6"/>
      <c r="G183" s="6"/>
      <c r="H183" s="6"/>
      <c r="I183" s="6"/>
      <c r="J183" s="6"/>
      <c r="S183" s="24"/>
      <c r="T183" s="24"/>
      <c r="U183" s="24"/>
      <c r="V183" s="24"/>
      <c r="W183" s="24"/>
      <c r="X183" s="24"/>
      <c r="Y183" s="24"/>
      <c r="Z183" s="24"/>
    </row>
    <row r="184" customFormat="false" ht="13.8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S184" s="24"/>
      <c r="T184" s="24"/>
      <c r="U184" s="24"/>
      <c r="V184" s="24"/>
      <c r="W184" s="24"/>
      <c r="X184" s="24"/>
      <c r="Y184" s="24"/>
      <c r="Z184" s="24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S185" s="74"/>
      <c r="T185" s="74"/>
      <c r="U185" s="74"/>
      <c r="V185" s="74"/>
      <c r="W185" s="74"/>
      <c r="X185" s="74"/>
      <c r="Y185" s="74"/>
      <c r="Z185" s="74"/>
    </row>
    <row r="186" customFormat="false" ht="15.8" hidden="false" customHeight="true" outlineLevel="0" collapsed="false">
      <c r="A186" s="7" t="s">
        <v>8</v>
      </c>
      <c r="B186" s="8" t="s">
        <v>188</v>
      </c>
      <c r="C186" s="8"/>
      <c r="D186" s="8"/>
      <c r="E186" s="8"/>
      <c r="F186" s="8"/>
      <c r="G186" s="8"/>
      <c r="H186" s="8"/>
      <c r="I186" s="7" t="s">
        <v>10</v>
      </c>
      <c r="J186" s="37" t="s">
        <v>11</v>
      </c>
      <c r="K186" s="38" t="s">
        <v>189</v>
      </c>
      <c r="L186" s="37" t="s">
        <v>190</v>
      </c>
      <c r="M186" s="38" t="s">
        <v>191</v>
      </c>
      <c r="N186" s="37" t="s">
        <v>12</v>
      </c>
      <c r="O186" s="37" t="s">
        <v>192</v>
      </c>
      <c r="P186" s="7" t="s">
        <v>193</v>
      </c>
      <c r="Q186" s="37" t="s">
        <v>194</v>
      </c>
      <c r="S186" s="8" t="s">
        <v>188</v>
      </c>
      <c r="T186" s="8"/>
      <c r="U186" s="8"/>
      <c r="V186" s="8"/>
      <c r="W186" s="8"/>
      <c r="X186" s="8"/>
      <c r="Y186" s="8"/>
      <c r="Z186" s="8"/>
      <c r="AC186" s="9" t="s">
        <v>196</v>
      </c>
      <c r="AD186" s="9"/>
      <c r="AE186" s="9" t="s">
        <v>197</v>
      </c>
      <c r="AF186" s="9"/>
      <c r="AG186" s="9" t="s">
        <v>198</v>
      </c>
      <c r="AH186" s="9"/>
      <c r="AI186" s="9" t="s">
        <v>199</v>
      </c>
      <c r="AJ186" s="9"/>
      <c r="AK186" s="9" t="s">
        <v>200</v>
      </c>
      <c r="AL186" s="9"/>
      <c r="AM186" s="39" t="s">
        <v>201</v>
      </c>
      <c r="AO186" s="9" t="s">
        <v>196</v>
      </c>
      <c r="AP186" s="9"/>
      <c r="AQ186" s="9" t="s">
        <v>197</v>
      </c>
      <c r="AR186" s="9"/>
      <c r="AS186" s="9" t="s">
        <v>198</v>
      </c>
      <c r="AT186" s="9"/>
      <c r="AU186" s="9" t="s">
        <v>199</v>
      </c>
      <c r="AV186" s="9"/>
      <c r="AW186" s="39" t="s">
        <v>200</v>
      </c>
      <c r="AX186" s="39"/>
    </row>
    <row r="187" customFormat="false" ht="37.75" hidden="false" customHeight="false" outlineLevel="0" collapsed="false">
      <c r="A187" s="7"/>
      <c r="B187" s="9" t="s">
        <v>115</v>
      </c>
      <c r="C187" s="9" t="s">
        <v>116</v>
      </c>
      <c r="D187" s="9" t="s">
        <v>117</v>
      </c>
      <c r="E187" s="9" t="s">
        <v>118</v>
      </c>
      <c r="F187" s="9" t="s">
        <v>119</v>
      </c>
      <c r="G187" s="9" t="s">
        <v>120</v>
      </c>
      <c r="H187" s="9" t="s">
        <v>121</v>
      </c>
      <c r="I187" s="7"/>
      <c r="J187" s="37"/>
      <c r="K187" s="38"/>
      <c r="L187" s="37"/>
      <c r="M187" s="38"/>
      <c r="N187" s="37"/>
      <c r="O187" s="37"/>
      <c r="P187" s="7"/>
      <c r="Q187" s="37"/>
      <c r="S187" s="9" t="s">
        <v>115</v>
      </c>
      <c r="T187" s="9" t="s">
        <v>116</v>
      </c>
      <c r="U187" s="9" t="s">
        <v>117</v>
      </c>
      <c r="V187" s="9" t="s">
        <v>118</v>
      </c>
      <c r="W187" s="9" t="s">
        <v>119</v>
      </c>
      <c r="X187" s="9" t="s">
        <v>120</v>
      </c>
      <c r="Y187" s="9" t="s">
        <v>121</v>
      </c>
      <c r="Z187" s="7" t="s">
        <v>21</v>
      </c>
      <c r="AC187" s="9" t="s">
        <v>202</v>
      </c>
      <c r="AD187" s="9" t="s">
        <v>203</v>
      </c>
      <c r="AE187" s="9" t="s">
        <v>202</v>
      </c>
      <c r="AF187" s="9" t="s">
        <v>203</v>
      </c>
      <c r="AG187" s="9" t="s">
        <v>202</v>
      </c>
      <c r="AH187" s="9" t="s">
        <v>203</v>
      </c>
      <c r="AI187" s="9" t="s">
        <v>202</v>
      </c>
      <c r="AJ187" s="9" t="s">
        <v>203</v>
      </c>
      <c r="AK187" s="9" t="s">
        <v>202</v>
      </c>
      <c r="AL187" s="9" t="s">
        <v>203</v>
      </c>
      <c r="AM187" s="40" t="s">
        <v>204</v>
      </c>
      <c r="AO187" s="9" t="s">
        <v>205</v>
      </c>
      <c r="AP187" s="9" t="s">
        <v>206</v>
      </c>
      <c r="AQ187" s="9" t="s">
        <v>205</v>
      </c>
      <c r="AR187" s="9" t="s">
        <v>206</v>
      </c>
      <c r="AS187" s="9" t="s">
        <v>205</v>
      </c>
      <c r="AT187" s="9" t="s">
        <v>206</v>
      </c>
      <c r="AU187" s="9" t="s">
        <v>205</v>
      </c>
      <c r="AV187" s="9" t="s">
        <v>206</v>
      </c>
      <c r="AW187" s="9" t="s">
        <v>205</v>
      </c>
      <c r="AX187" s="40" t="s">
        <v>206</v>
      </c>
    </row>
    <row r="188" customFormat="false" ht="13.8" hidden="false" customHeight="false" outlineLevel="0" collapsed="false">
      <c r="A188" s="10" t="s">
        <v>61</v>
      </c>
      <c r="B188" s="41" t="n">
        <v>0</v>
      </c>
      <c r="C188" s="41"/>
      <c r="D188" s="41"/>
      <c r="E188" s="41"/>
      <c r="F188" s="41"/>
      <c r="G188" s="41"/>
      <c r="H188" s="41"/>
      <c r="I188" s="12" t="n">
        <f aca="false">AO188+AQ188+AS188+AU188+AW188</f>
        <v>0.139974656313444</v>
      </c>
      <c r="J188" s="49" t="n">
        <f aca="false">AP188+AR188+AT188+AV188+AX188</f>
        <v>1271541.11589848</v>
      </c>
      <c r="K188" s="12" t="n">
        <f aca="false">I188-DatosMinisterio!J188</f>
        <v>0</v>
      </c>
      <c r="L188" s="49" t="n">
        <f aca="false">J188-DatosMinisterio!K188</f>
        <v>1.11589848296717</v>
      </c>
      <c r="M188" s="44" t="n">
        <f aca="false">P222/P$247</f>
        <v>0.196282367328179</v>
      </c>
      <c r="N188" s="43" t="n">
        <f aca="false">ROUND((N$213*M188),0)</f>
        <v>33877855</v>
      </c>
      <c r="O188" s="43" t="n">
        <f aca="false">N188-DatosMinisterio!L188</f>
        <v>-512</v>
      </c>
      <c r="P188" s="14" t="n">
        <f aca="false">N188+J188</f>
        <v>35149396.1158985</v>
      </c>
      <c r="Q188" s="43" t="n">
        <f aca="false">P188-DatosMinisterio!M188</f>
        <v>-510.884101517499</v>
      </c>
      <c r="S188" s="11" t="n">
        <f aca="false">B188+DatosMinisterio!B188</f>
        <v>26658</v>
      </c>
      <c r="T188" s="11" t="n">
        <f aca="false">C188+DatosMinisterio!C188</f>
        <v>68</v>
      </c>
      <c r="U188" s="11" t="n">
        <f aca="false">D188+DatosMinisterio!D188</f>
        <v>1775.77608022699</v>
      </c>
      <c r="V188" s="11" t="n">
        <f aca="false">E188+DatosMinisterio!E188</f>
        <v>1119.83258844264</v>
      </c>
      <c r="W188" s="11" t="n">
        <f aca="false">F188+DatosMinisterio!F188</f>
        <v>739</v>
      </c>
      <c r="X188" s="11" t="n">
        <f aca="false">G188+DatosMinisterio!G188</f>
        <v>1618</v>
      </c>
      <c r="Y188" s="11" t="n">
        <f aca="false">H188+DatosMinisterio!H188</f>
        <v>184</v>
      </c>
      <c r="Z188" s="11" t="n">
        <f aca="false">X188+0.33*Y188</f>
        <v>1678.72</v>
      </c>
      <c r="AC188" s="45" t="n">
        <f aca="false">IF(T188&gt;0,S188/T188,0)</f>
        <v>392.029411764706</v>
      </c>
      <c r="AD188" s="46" t="n">
        <f aca="false">EXP((((AC188-AC$213)/AC$214+2)/4-1.9)^3)</f>
        <v>0.6487477719512</v>
      </c>
      <c r="AE188" s="47" t="n">
        <f aca="false">S188/U188</f>
        <v>15.012027865919</v>
      </c>
      <c r="AF188" s="46" t="n">
        <f aca="false">EXP((((AE188-AE$213)/AE$214+2)/4-1.9)^3)</f>
        <v>0.00935578248358164</v>
      </c>
      <c r="AG188" s="46" t="n">
        <f aca="false">V188/U188</f>
        <v>0.630615876017148</v>
      </c>
      <c r="AH188" s="46" t="n">
        <f aca="false">EXP((((AG188-AG$213)/AG$214+2)/4-1.9)^3)</f>
        <v>0.093737942461318</v>
      </c>
      <c r="AI188" s="46" t="n">
        <f aca="false">W188/U188</f>
        <v>0.416156072957992</v>
      </c>
      <c r="AJ188" s="46" t="n">
        <f aca="false">EXP((((AI188-AI$213)/AI$214+2)/4-1.9)^3)</f>
        <v>0.730423400230202</v>
      </c>
      <c r="AK188" s="46" t="n">
        <f aca="false">Z188/U188</f>
        <v>0.945344415150257</v>
      </c>
      <c r="AL188" s="46" t="n">
        <f aca="false">EXP((((AK188-AK$213)/AK$214+2)/4-1.9)^3)</f>
        <v>0.526320613605977</v>
      </c>
      <c r="AM188" s="46" t="n">
        <f aca="false">0.01*AD188+0.15*AF188+0.24*AH188+0.25*AJ188+0.35*AL188</f>
        <v>0.397206016102408</v>
      </c>
      <c r="AO188" s="48" t="n">
        <f aca="false">0.01*AD188/$AM$213</f>
        <v>0.00228617500067192</v>
      </c>
      <c r="AP188" s="49" t="n">
        <f aca="false">AO188*$J$213</f>
        <v>20767.7988862788</v>
      </c>
      <c r="AQ188" s="48" t="n">
        <f aca="false">0.15*AF188/$AM$213</f>
        <v>0.00049454403430223</v>
      </c>
      <c r="AR188" s="49" t="n">
        <f aca="false">AQ188*$J$213</f>
        <v>4492.47806566823</v>
      </c>
      <c r="AS188" s="48" t="n">
        <f aca="false">0.24*AH188/$AM$213</f>
        <v>0.00792793809618602</v>
      </c>
      <c r="AT188" s="49" t="n">
        <f aca="false">AS188*$J$213</f>
        <v>72018.0318287396</v>
      </c>
      <c r="AU188" s="48" t="n">
        <f aca="false">0.25*AJ188/$AM$213</f>
        <v>0.0643499596341459</v>
      </c>
      <c r="AV188" s="49" t="n">
        <f aca="false">AU188*$J$213</f>
        <v>584560.245663311</v>
      </c>
      <c r="AW188" s="48" t="n">
        <f aca="false">0.35*AL188/$AM$213</f>
        <v>0.0649160395481376</v>
      </c>
      <c r="AX188" s="49" t="n">
        <f aca="false">AW188*$J$213</f>
        <v>589702.561454485</v>
      </c>
    </row>
    <row r="189" customFormat="false" ht="13.8" hidden="false" customHeight="false" outlineLevel="0" collapsed="false">
      <c r="A189" s="13" t="s">
        <v>62</v>
      </c>
      <c r="B189" s="41"/>
      <c r="C189" s="41"/>
      <c r="D189" s="41"/>
      <c r="E189" s="41"/>
      <c r="F189" s="41"/>
      <c r="G189" s="41"/>
      <c r="H189" s="41"/>
      <c r="I189" s="15" t="n">
        <f aca="false">AO189+AQ189+AS189+AU189+AW189</f>
        <v>0.0902090671814147</v>
      </c>
      <c r="J189" s="43" t="n">
        <f aca="false">AP189+AR189+AT189+AV189+AX189</f>
        <v>819466.473210413</v>
      </c>
      <c r="K189" s="15" t="n">
        <f aca="false">I189-DatosMinisterio!J189</f>
        <v>0</v>
      </c>
      <c r="L189" s="43" t="n">
        <f aca="false">J189-DatosMinisterio!K189</f>
        <v>0.473210412543267</v>
      </c>
      <c r="M189" s="44" t="n">
        <f aca="false">P223/P$247</f>
        <v>0.124646869101405</v>
      </c>
      <c r="N189" s="43" t="n">
        <f aca="false">ROUND((N$213*M189),0)</f>
        <v>21513744</v>
      </c>
      <c r="O189" s="43" t="n">
        <f aca="false">N189-DatosMinisterio!L189</f>
        <v>-625</v>
      </c>
      <c r="P189" s="14" t="n">
        <f aca="false">N189+J189</f>
        <v>22333210.4732104</v>
      </c>
      <c r="Q189" s="43" t="n">
        <f aca="false">P189-DatosMinisterio!M189</f>
        <v>-624.526789586991</v>
      </c>
      <c r="S189" s="14" t="n">
        <f aca="false">B189+DatosMinisterio!B189</f>
        <v>21566</v>
      </c>
      <c r="T189" s="14" t="n">
        <f aca="false">C189+DatosMinisterio!C189</f>
        <v>65</v>
      </c>
      <c r="U189" s="14" t="n">
        <f aca="false">D189+DatosMinisterio!D189</f>
        <v>1914.83930893964</v>
      </c>
      <c r="V189" s="14" t="n">
        <f aca="false">E189+DatosMinisterio!E189</f>
        <v>1187.45514216684</v>
      </c>
      <c r="W189" s="14" t="n">
        <f aca="false">F189+DatosMinisterio!F189</f>
        <v>578</v>
      </c>
      <c r="X189" s="14" t="n">
        <f aca="false">G189+DatosMinisterio!G189</f>
        <v>1490</v>
      </c>
      <c r="Y189" s="14" t="n">
        <f aca="false">H189+DatosMinisterio!H189</f>
        <v>128</v>
      </c>
      <c r="Z189" s="14" t="n">
        <f aca="false">X189+0.33*Y189</f>
        <v>1532.24</v>
      </c>
      <c r="AC189" s="50" t="n">
        <f aca="false">IF(T189&gt;0,S189/T189,0)</f>
        <v>331.784615384615</v>
      </c>
      <c r="AD189" s="51" t="n">
        <f aca="false">EXP((((AC189-AC$213)/AC$214+2)/4-1.9)^3)</f>
        <v>0.410219898365471</v>
      </c>
      <c r="AE189" s="52" t="n">
        <f aca="false">S189/U189</f>
        <v>11.2625638607463</v>
      </c>
      <c r="AF189" s="51" t="n">
        <f aca="false">EXP((((AE189-AE$213)/AE$214+2)/4-1.9)^3)</f>
        <v>0.00141154515349772</v>
      </c>
      <c r="AG189" s="51" t="n">
        <f aca="false">V189/U189</f>
        <v>0.620133050654994</v>
      </c>
      <c r="AH189" s="51" t="n">
        <f aca="false">EXP((((AG189-AG$213)/AG$214+2)/4-1.9)^3)</f>
        <v>0.0841949187625462</v>
      </c>
      <c r="AI189" s="51" t="n">
        <f aca="false">W189/U189</f>
        <v>0.301853005263441</v>
      </c>
      <c r="AJ189" s="51" t="n">
        <f aca="false">EXP((((AI189-AI$213)/AI$214+2)/4-1.9)^3)</f>
        <v>0.409267893490864</v>
      </c>
      <c r="AK189" s="51" t="n">
        <f aca="false">Z189/U189</f>
        <v>0.800192471946114</v>
      </c>
      <c r="AL189" s="51" t="n">
        <f aca="false">EXP((((AK189-AK$213)/AK$214+2)/4-1.9)^3)</f>
        <v>0.368995836277867</v>
      </c>
      <c r="AM189" s="51" t="n">
        <f aca="false">0.01*AD189+0.15*AF189+0.24*AH189+0.25*AJ189+0.35*AL189</f>
        <v>0.25598622732966</v>
      </c>
      <c r="AO189" s="44" t="n">
        <f aca="false">0.01*AD189/$AM$213</f>
        <v>0.00144560724054689</v>
      </c>
      <c r="AP189" s="43" t="n">
        <f aca="false">AO189*$J$213</f>
        <v>13132.0132673144</v>
      </c>
      <c r="AQ189" s="44" t="n">
        <f aca="false">0.15*AF189/$AM$213</f>
        <v>7.46138803499934E-005</v>
      </c>
      <c r="AR189" s="43" t="n">
        <f aca="false">AQ189*$J$213</f>
        <v>677.798532823649</v>
      </c>
      <c r="AS189" s="44" t="n">
        <f aca="false">0.24*AH189/$AM$213</f>
        <v>0.00712083161243192</v>
      </c>
      <c r="AT189" s="43" t="n">
        <f aca="false">AS189*$J$213</f>
        <v>64686.2111546922</v>
      </c>
      <c r="AU189" s="44" t="n">
        <f aca="false">0.25*AJ189/$AM$213</f>
        <v>0.0360563098298723</v>
      </c>
      <c r="AV189" s="43" t="n">
        <f aca="false">AU189*$J$213</f>
        <v>327538.439055656</v>
      </c>
      <c r="AW189" s="44" t="n">
        <f aca="false">0.35*AL189/$AM$213</f>
        <v>0.0455117046182135</v>
      </c>
      <c r="AX189" s="43" t="n">
        <f aca="false">AW189*$J$213</f>
        <v>413432.011199926</v>
      </c>
    </row>
    <row r="190" customFormat="false" ht="13.8" hidden="false" customHeight="false" outlineLevel="0" collapsed="false">
      <c r="A190" s="13" t="s">
        <v>63</v>
      </c>
      <c r="B190" s="41"/>
      <c r="C190" s="41"/>
      <c r="D190" s="41"/>
      <c r="E190" s="41"/>
      <c r="F190" s="41"/>
      <c r="G190" s="41"/>
      <c r="H190" s="41"/>
      <c r="I190" s="15" t="n">
        <f aca="false">AO190+AQ190+AS190+AU190+AW190</f>
        <v>0.0675617764007377</v>
      </c>
      <c r="J190" s="43" t="n">
        <f aca="false">AP190+AR190+AT190+AV190+AX190</f>
        <v>613736.64932819</v>
      </c>
      <c r="K190" s="15" t="n">
        <f aca="false">I190-DatosMinisterio!J190</f>
        <v>0</v>
      </c>
      <c r="L190" s="43" t="n">
        <f aca="false">J190-DatosMinisterio!K190</f>
        <v>-0.350671810330823</v>
      </c>
      <c r="M190" s="44" t="n">
        <f aca="false">P224/P$247</f>
        <v>0.0739576975610004</v>
      </c>
      <c r="N190" s="43" t="n">
        <f aca="false">ROUND((N$213*M190),0)</f>
        <v>12764917</v>
      </c>
      <c r="O190" s="43" t="n">
        <f aca="false">N190-DatosMinisterio!L190</f>
        <v>650</v>
      </c>
      <c r="P190" s="14" t="n">
        <f aca="false">N190+J190</f>
        <v>13378653.6493282</v>
      </c>
      <c r="Q190" s="43" t="n">
        <f aca="false">P190-DatosMinisterio!M190</f>
        <v>649.649328188971</v>
      </c>
      <c r="S190" s="14" t="n">
        <f aca="false">B190+DatosMinisterio!B190</f>
        <v>23749</v>
      </c>
      <c r="T190" s="14" t="n">
        <f aca="false">C190+DatosMinisterio!C190</f>
        <v>98</v>
      </c>
      <c r="U190" s="14" t="n">
        <f aca="false">D190+DatosMinisterio!D190</f>
        <v>1278.84568721162</v>
      </c>
      <c r="V190" s="14" t="n">
        <f aca="false">E190+DatosMinisterio!E190</f>
        <v>929.410081151014</v>
      </c>
      <c r="W190" s="14" t="n">
        <f aca="false">F190+DatosMinisterio!F190</f>
        <v>294</v>
      </c>
      <c r="X190" s="14" t="n">
        <f aca="false">G190+DatosMinisterio!G190</f>
        <v>792</v>
      </c>
      <c r="Y190" s="14" t="n">
        <f aca="false">H190+DatosMinisterio!H190</f>
        <v>69</v>
      </c>
      <c r="Z190" s="14" t="n">
        <f aca="false">X190+0.33*Y190</f>
        <v>814.77</v>
      </c>
      <c r="AC190" s="50" t="n">
        <f aca="false">IF(T190&gt;0,S190/T190,0)</f>
        <v>242.336734693878</v>
      </c>
      <c r="AD190" s="51" t="n">
        <f aca="false">EXP((((AC190-AC$213)/AC$214+2)/4-1.9)^3)</f>
        <v>0.130186761655655</v>
      </c>
      <c r="AE190" s="52" t="n">
        <f aca="false">S190/U190</f>
        <v>18.5706533927342</v>
      </c>
      <c r="AF190" s="51" t="n">
        <f aca="false">EXP((((AE190-AE$213)/AE$214+2)/4-1.9)^3)</f>
        <v>0.0387481371007272</v>
      </c>
      <c r="AG190" s="51" t="n">
        <f aca="false">V190/U190</f>
        <v>0.726757020370056</v>
      </c>
      <c r="AH190" s="51" t="n">
        <f aca="false">EXP((((AG190-AG$213)/AG$214+2)/4-1.9)^3)</f>
        <v>0.217932381860867</v>
      </c>
      <c r="AI190" s="51" t="n">
        <f aca="false">W190/U190</f>
        <v>0.229894820727772</v>
      </c>
      <c r="AJ190" s="51" t="n">
        <f aca="false">EXP((((AI190-AI$213)/AI$214+2)/4-1.9)^3)</f>
        <v>0.22596933782021</v>
      </c>
      <c r="AK190" s="51" t="n">
        <f aca="false">Z190/U190</f>
        <v>0.637113615933221</v>
      </c>
      <c r="AL190" s="51" t="n">
        <f aca="false">EXP((((AK190-AK$213)/AK$214+2)/4-1.9)^3)</f>
        <v>0.21659950484472</v>
      </c>
      <c r="AM190" s="51" t="n">
        <f aca="false">0.01*AD190+0.15*AF190+0.24*AH190+0.25*AJ190+0.35*AL190</f>
        <v>0.191720020978978</v>
      </c>
      <c r="AO190" s="44" t="n">
        <f aca="false">0.01*AD190/$AM$213</f>
        <v>0.00045877571035108</v>
      </c>
      <c r="AP190" s="43" t="n">
        <f aca="false">AO190*$J$213</f>
        <v>4167.55571366174</v>
      </c>
      <c r="AQ190" s="44" t="n">
        <f aca="false">0.15*AF190/$AM$213</f>
        <v>0.00204821564386708</v>
      </c>
      <c r="AR190" s="43" t="n">
        <f aca="false">AQ190*$J$213</f>
        <v>18606.1568143557</v>
      </c>
      <c r="AS190" s="44" t="n">
        <f aca="false">0.24*AH190/$AM$213</f>
        <v>0.0184317511904031</v>
      </c>
      <c r="AT190" s="43" t="n">
        <f aca="false">AS190*$J$213</f>
        <v>167435.520785468</v>
      </c>
      <c r="AU190" s="44" t="n">
        <f aca="false">0.25*AJ190/$AM$213</f>
        <v>0.0199077928810911</v>
      </c>
      <c r="AV190" s="43" t="n">
        <f aca="false">AU190*$J$213</f>
        <v>180844.003063055</v>
      </c>
      <c r="AW190" s="44" t="n">
        <f aca="false">0.35*AL190/$AM$213</f>
        <v>0.0267152409750253</v>
      </c>
      <c r="AX190" s="43" t="n">
        <f aca="false">AW190*$J$213</f>
        <v>242683.412951649</v>
      </c>
    </row>
    <row r="191" customFormat="false" ht="13.8" hidden="false" customHeight="false" outlineLevel="0" collapsed="false">
      <c r="A191" s="13" t="s">
        <v>64</v>
      </c>
      <c r="B191" s="41"/>
      <c r="C191" s="41"/>
      <c r="D191" s="41"/>
      <c r="E191" s="41"/>
      <c r="F191" s="41"/>
      <c r="G191" s="41"/>
      <c r="H191" s="41"/>
      <c r="I191" s="15" t="n">
        <f aca="false">AO191+AQ191+AS191+AU191+AW191</f>
        <v>0.0585003306697916</v>
      </c>
      <c r="J191" s="43" t="n">
        <f aca="false">AP191+AR191+AT191+AV191+AX191</f>
        <v>531421.742331171</v>
      </c>
      <c r="K191" s="15" t="n">
        <f aca="false">I191-DatosMinisterio!J191</f>
        <v>0</v>
      </c>
      <c r="L191" s="43" t="n">
        <f aca="false">J191-DatosMinisterio!K191</f>
        <v>-0.257668829173781</v>
      </c>
      <c r="M191" s="44" t="n">
        <f aca="false">P225/P$247</f>
        <v>0.056011767119518</v>
      </c>
      <c r="N191" s="43" t="n">
        <f aca="false">ROUND((N$213*M191),0)</f>
        <v>9667494</v>
      </c>
      <c r="O191" s="43" t="n">
        <f aca="false">N191-DatosMinisterio!L191</f>
        <v>-813</v>
      </c>
      <c r="P191" s="14" t="n">
        <f aca="false">N191+J191</f>
        <v>10198915.7423312</v>
      </c>
      <c r="Q191" s="43" t="n">
        <f aca="false">P191-DatosMinisterio!M191</f>
        <v>-813.257668828592</v>
      </c>
      <c r="S191" s="14" t="n">
        <f aca="false">B191+DatosMinisterio!B191</f>
        <v>13386</v>
      </c>
      <c r="T191" s="14" t="n">
        <f aca="false">C191+DatosMinisterio!C191</f>
        <v>54</v>
      </c>
      <c r="U191" s="14" t="n">
        <f aca="false">D191+DatosMinisterio!D191</f>
        <v>552.623309754551</v>
      </c>
      <c r="V191" s="14" t="n">
        <f aca="false">E191+DatosMinisterio!E191</f>
        <v>398.712305996039</v>
      </c>
      <c r="W191" s="14" t="n">
        <f aca="false">F191+DatosMinisterio!F191</f>
        <v>113</v>
      </c>
      <c r="X191" s="14" t="n">
        <f aca="false">G191+DatosMinisterio!G191</f>
        <v>257</v>
      </c>
      <c r="Y191" s="14" t="n">
        <f aca="false">H191+DatosMinisterio!H191</f>
        <v>49</v>
      </c>
      <c r="Z191" s="14" t="n">
        <f aca="false">X191+0.33*Y191</f>
        <v>273.17</v>
      </c>
      <c r="AC191" s="50" t="n">
        <f aca="false">IF(T191&gt;0,S191/T191,0)</f>
        <v>247.888888888889</v>
      </c>
      <c r="AD191" s="51" t="n">
        <f aca="false">EXP((((AC191-AC$213)/AC$214+2)/4-1.9)^3)</f>
        <v>0.142471862465076</v>
      </c>
      <c r="AE191" s="52" t="n">
        <f aca="false">S191/U191</f>
        <v>24.2226481650682</v>
      </c>
      <c r="AF191" s="51" t="n">
        <f aca="false">EXP((((AE191-AE$213)/AE$214+2)/4-1.9)^3)</f>
        <v>0.194189147882749</v>
      </c>
      <c r="AG191" s="51" t="n">
        <f aca="false">V191/U191</f>
        <v>0.721490206725315</v>
      </c>
      <c r="AH191" s="51" t="n">
        <f aca="false">EXP((((AG191-AG$213)/AG$214+2)/4-1.9)^3)</f>
        <v>0.209394756645952</v>
      </c>
      <c r="AI191" s="51" t="n">
        <f aca="false">W191/U191</f>
        <v>0.204479250160818</v>
      </c>
      <c r="AJ191" s="51" t="n">
        <f aca="false">EXP((((AI191-AI$213)/AI$214+2)/4-1.9)^3)</f>
        <v>0.174214939202014</v>
      </c>
      <c r="AK191" s="51" t="n">
        <f aca="false">Z191/U191</f>
        <v>0.49431501563213</v>
      </c>
      <c r="AL191" s="51" t="n">
        <f aca="false">EXP((((AK191-AK$213)/AK$214+2)/4-1.9)^3)</f>
        <v>0.118985124302658</v>
      </c>
      <c r="AM191" s="51" t="n">
        <f aca="false">0.01*AD191+0.15*AF191+0.24*AH191+0.25*AJ191+0.35*AL191</f>
        <v>0.166006360708526</v>
      </c>
      <c r="AO191" s="44" t="n">
        <f aca="false">0.01*AD191/$AM$213</f>
        <v>0.000502068175567202</v>
      </c>
      <c r="AP191" s="43" t="n">
        <f aca="false">AO191*$J$213</f>
        <v>4560.82797437468</v>
      </c>
      <c r="AQ191" s="44" t="n">
        <f aca="false">0.15*AF191/$AM$213</f>
        <v>0.0102647838147347</v>
      </c>
      <c r="AR191" s="43" t="n">
        <f aca="false">AQ191*$J$213</f>
        <v>93246.1276205387</v>
      </c>
      <c r="AS191" s="44" t="n">
        <f aca="false">0.24*AH191/$AM$213</f>
        <v>0.0177096768369979</v>
      </c>
      <c r="AT191" s="43" t="n">
        <f aca="false">AS191*$J$213</f>
        <v>160876.138871113</v>
      </c>
      <c r="AU191" s="44" t="n">
        <f aca="false">0.25*AJ191/$AM$213</f>
        <v>0.0153482545901207</v>
      </c>
      <c r="AV191" s="43" t="n">
        <f aca="false">AU191*$J$213</f>
        <v>139424.787905278</v>
      </c>
      <c r="AW191" s="44" t="n">
        <f aca="false">0.35*AL191/$AM$213</f>
        <v>0.014675547252371</v>
      </c>
      <c r="AX191" s="43" t="n">
        <f aca="false">AW191*$J$213</f>
        <v>133313.859959866</v>
      </c>
    </row>
    <row r="192" customFormat="false" ht="13.8" hidden="false" customHeight="false" outlineLevel="0" collapsed="false">
      <c r="A192" s="13" t="s">
        <v>65</v>
      </c>
      <c r="B192" s="41"/>
      <c r="C192" s="41"/>
      <c r="D192" s="41"/>
      <c r="E192" s="41"/>
      <c r="F192" s="41"/>
      <c r="G192" s="41"/>
      <c r="H192" s="41"/>
      <c r="I192" s="15" t="n">
        <f aca="false">AO192+AQ192+AS192+AU192+AW192</f>
        <v>0.078822979630657</v>
      </c>
      <c r="J192" s="43" t="n">
        <f aca="false">AP192+AR192+AT192+AV192+AX192</f>
        <v>716034.331626238</v>
      </c>
      <c r="K192" s="15" t="n">
        <f aca="false">I192-DatosMinisterio!J192</f>
        <v>0</v>
      </c>
      <c r="L192" s="43" t="n">
        <f aca="false">J192-DatosMinisterio!K192</f>
        <v>0.331626238417812</v>
      </c>
      <c r="M192" s="44" t="n">
        <f aca="false">P226/P$247</f>
        <v>0.0552423830526673</v>
      </c>
      <c r="N192" s="43" t="n">
        <f aca="false">ROUND((N$213*M192),0)</f>
        <v>9534700</v>
      </c>
      <c r="O192" s="43" t="n">
        <f aca="false">N192-DatosMinisterio!L192</f>
        <v>-151</v>
      </c>
      <c r="P192" s="14" t="n">
        <f aca="false">N192+J192</f>
        <v>10250734.3316262</v>
      </c>
      <c r="Q192" s="43" t="n">
        <f aca="false">P192-DatosMinisterio!M192</f>
        <v>-150.668373761699</v>
      </c>
      <c r="S192" s="14" t="n">
        <f aca="false">B192+DatosMinisterio!B192</f>
        <v>14130</v>
      </c>
      <c r="T192" s="14" t="n">
        <f aca="false">C192+DatosMinisterio!C192</f>
        <v>64</v>
      </c>
      <c r="U192" s="14" t="n">
        <f aca="false">D192+DatosMinisterio!D192</f>
        <v>527.336169117455</v>
      </c>
      <c r="V192" s="14" t="n">
        <f aca="false">E192+DatosMinisterio!E192</f>
        <v>288.252155443993</v>
      </c>
      <c r="W192" s="14" t="n">
        <f aca="false">F192+DatosMinisterio!F192</f>
        <v>100</v>
      </c>
      <c r="X192" s="14" t="n">
        <f aca="false">G192+DatosMinisterio!G192</f>
        <v>420</v>
      </c>
      <c r="Y192" s="14" t="n">
        <f aca="false">H192+DatosMinisterio!H192</f>
        <v>4</v>
      </c>
      <c r="Z192" s="14" t="n">
        <f aca="false">X192+0.33*Y192</f>
        <v>421.32</v>
      </c>
      <c r="AC192" s="50" t="n">
        <f aca="false">IF(T192&gt;0,S192/T192,0)</f>
        <v>220.78125</v>
      </c>
      <c r="AD192" s="51" t="n">
        <f aca="false">EXP((((AC192-AC$213)/AC$214+2)/4-1.9)^3)</f>
        <v>0.0893479985054107</v>
      </c>
      <c r="AE192" s="52" t="n">
        <f aca="false">S192/U192</f>
        <v>26.7950518616006</v>
      </c>
      <c r="AF192" s="51" t="n">
        <f aca="false">EXP((((AE192-AE$213)/AE$214+2)/4-1.9)^3)</f>
        <v>0.323209136810421</v>
      </c>
      <c r="AG192" s="51" t="n">
        <f aca="false">V192/U192</f>
        <v>0.546619352748758</v>
      </c>
      <c r="AH192" s="51" t="n">
        <f aca="false">EXP((((AG192-AG$213)/AG$214+2)/4-1.9)^3)</f>
        <v>0.0361500462115512</v>
      </c>
      <c r="AI192" s="51" t="n">
        <f aca="false">W192/U192</f>
        <v>0.189632355708426</v>
      </c>
      <c r="AJ192" s="51" t="n">
        <f aca="false">EXP((((AI192-AI$213)/AI$214+2)/4-1.9)^3)</f>
        <v>0.147697580900462</v>
      </c>
      <c r="AK192" s="51" t="n">
        <f aca="false">Z192/U192</f>
        <v>0.798959041070741</v>
      </c>
      <c r="AL192" s="51" t="n">
        <f aca="false">EXP((((AK192-AK$213)/AK$214+2)/4-1.9)^3)</f>
        <v>0.367716214979108</v>
      </c>
      <c r="AM192" s="51" t="n">
        <f aca="false">0.01*AD192+0.15*AF192+0.24*AH192+0.25*AJ192+0.35*AL192</f>
        <v>0.223675932065193</v>
      </c>
      <c r="AO192" s="44" t="n">
        <f aca="false">0.01*AD192/$AM$213</f>
        <v>0.000314860673708037</v>
      </c>
      <c r="AP192" s="43" t="n">
        <f aca="false">AO192*$J$213</f>
        <v>2860.21986367837</v>
      </c>
      <c r="AQ192" s="44" t="n">
        <f aca="false">0.15*AF192/$AM$213</f>
        <v>0.0170847441913138</v>
      </c>
      <c r="AR192" s="43" t="n">
        <f aca="false">AQ192*$J$213</f>
        <v>155199.200098174</v>
      </c>
      <c r="AS192" s="44" t="n">
        <f aca="false">0.24*AH192/$AM$213</f>
        <v>0.00305741006271509</v>
      </c>
      <c r="AT192" s="43" t="n">
        <f aca="false">AS192*$J$213</f>
        <v>27773.760659919</v>
      </c>
      <c r="AU192" s="44" t="n">
        <f aca="false">0.25*AJ192/$AM$213</f>
        <v>0.0130120877370718</v>
      </c>
      <c r="AV192" s="43" t="n">
        <f aca="false">AU192*$J$213</f>
        <v>118202.858982667</v>
      </c>
      <c r="AW192" s="44" t="n">
        <f aca="false">0.35*AL192/$AM$213</f>
        <v>0.0453538769658483</v>
      </c>
      <c r="AX192" s="43" t="n">
        <f aca="false">AW192*$J$213</f>
        <v>411998.2920218</v>
      </c>
    </row>
    <row r="193" customFormat="false" ht="13.8" hidden="false" customHeight="false" outlineLevel="0" collapsed="false">
      <c r="A193" s="13" t="s">
        <v>66</v>
      </c>
      <c r="B193" s="41"/>
      <c r="C193" s="41"/>
      <c r="D193" s="41"/>
      <c r="E193" s="41"/>
      <c r="F193" s="41"/>
      <c r="G193" s="41"/>
      <c r="H193" s="41"/>
      <c r="I193" s="15" t="n">
        <f aca="false">AO193+AQ193+AS193+AU193+AW193</f>
        <v>0.0408077141157917</v>
      </c>
      <c r="J193" s="43" t="n">
        <f aca="false">AP193+AR193+AT193+AV193+AX193</f>
        <v>370700.580452695</v>
      </c>
      <c r="K193" s="15" t="n">
        <f aca="false">I193-DatosMinisterio!J193</f>
        <v>0</v>
      </c>
      <c r="L193" s="43" t="n">
        <f aca="false">J193-DatosMinisterio!K193</f>
        <v>-0.419547305151355</v>
      </c>
      <c r="M193" s="44" t="n">
        <f aca="false">P227/P$247</f>
        <v>0.0627348371397316</v>
      </c>
      <c r="N193" s="43" t="n">
        <f aca="false">ROUND((N$213*M193),0)</f>
        <v>10827879</v>
      </c>
      <c r="O193" s="43" t="n">
        <f aca="false">N193-DatosMinisterio!L193</f>
        <v>993</v>
      </c>
      <c r="P193" s="14" t="n">
        <f aca="false">N193+J193</f>
        <v>11198579.5804527</v>
      </c>
      <c r="Q193" s="43" t="n">
        <f aca="false">P193-DatosMinisterio!M193</f>
        <v>992.580452695489</v>
      </c>
      <c r="S193" s="14" t="n">
        <f aca="false">B193+DatosMinisterio!B193</f>
        <v>17275</v>
      </c>
      <c r="T193" s="14" t="n">
        <f aca="false">C193+DatosMinisterio!C193</f>
        <v>64</v>
      </c>
      <c r="U193" s="14" t="n">
        <f aca="false">D193+DatosMinisterio!D193</f>
        <v>851.501519874431</v>
      </c>
      <c r="V193" s="14" t="n">
        <f aca="false">E193+DatosMinisterio!E193</f>
        <v>571.952884044852</v>
      </c>
      <c r="W193" s="14" t="n">
        <f aca="false">F193+DatosMinisterio!F193</f>
        <v>164</v>
      </c>
      <c r="X193" s="14" t="n">
        <f aca="false">G193+DatosMinisterio!G193</f>
        <v>367</v>
      </c>
      <c r="Y193" s="14" t="n">
        <f aca="false">H193+DatosMinisterio!H193</f>
        <v>25</v>
      </c>
      <c r="Z193" s="14" t="n">
        <f aca="false">X193+0.33*Y193</f>
        <v>375.25</v>
      </c>
      <c r="AC193" s="50" t="n">
        <f aca="false">IF(T193&gt;0,S193/T193,0)</f>
        <v>269.921875</v>
      </c>
      <c r="AD193" s="51" t="n">
        <f aca="false">EXP((((AC193-AC$213)/AC$214+2)/4-1.9)^3)</f>
        <v>0.198498931471174</v>
      </c>
      <c r="AE193" s="52" t="n">
        <f aca="false">S193/U193</f>
        <v>20.2876913273713</v>
      </c>
      <c r="AF193" s="51" t="n">
        <f aca="false">EXP((((AE193-AE$213)/AE$214+2)/4-1.9)^3)</f>
        <v>0.068375623932577</v>
      </c>
      <c r="AG193" s="51" t="n">
        <f aca="false">V193/U193</f>
        <v>0.671699193360449</v>
      </c>
      <c r="AH193" s="51" t="n">
        <f aca="false">EXP((((AG193-AG$213)/AG$214+2)/4-1.9)^3)</f>
        <v>0.138567029152402</v>
      </c>
      <c r="AI193" s="51" t="n">
        <f aca="false">W193/U193</f>
        <v>0.192600948057244</v>
      </c>
      <c r="AJ193" s="51" t="n">
        <f aca="false">EXP((((AI193-AI$213)/AI$214+2)/4-1.9)^3)</f>
        <v>0.152777090428914</v>
      </c>
      <c r="AK193" s="51" t="n">
        <f aca="false">Z193/U193</f>
        <v>0.440692108283421</v>
      </c>
      <c r="AL193" s="51" t="n">
        <f aca="false">EXP((((AK193-AK$213)/AK$214+2)/4-1.9)^3)</f>
        <v>0.0917381101774246</v>
      </c>
      <c r="AM193" s="51" t="n">
        <f aca="false">0.01*AD193+0.15*AF193+0.24*AH193+0.25*AJ193+0.35*AL193</f>
        <v>0.115800031070502</v>
      </c>
      <c r="AO193" s="44" t="n">
        <f aca="false">0.01*AD193/$AM$213</f>
        <v>0.000699506517648006</v>
      </c>
      <c r="AP193" s="43" t="n">
        <f aca="false">AO193*$J$213</f>
        <v>6354.37386634242</v>
      </c>
      <c r="AQ193" s="44" t="n">
        <f aca="false">0.15*AF193/$AM$213</f>
        <v>0.00361431627625908</v>
      </c>
      <c r="AR193" s="43" t="n">
        <f aca="false">AQ193*$J$213</f>
        <v>32832.7418131559</v>
      </c>
      <c r="AS193" s="44" t="n">
        <f aca="false">0.24*AH193/$AM$213</f>
        <v>0.0117193827861752</v>
      </c>
      <c r="AT193" s="43" t="n">
        <f aca="false">AS193*$J$213</f>
        <v>106459.822499621</v>
      </c>
      <c r="AU193" s="44" t="n">
        <f aca="false">0.25*AJ193/$AM$213</f>
        <v>0.0134595901487062</v>
      </c>
      <c r="AV193" s="43" t="n">
        <f aca="false">AU193*$J$213</f>
        <v>122268.007137649</v>
      </c>
      <c r="AW193" s="44" t="n">
        <f aca="false">0.35*AL193/$AM$213</f>
        <v>0.0113149183870032</v>
      </c>
      <c r="AX193" s="43" t="n">
        <f aca="false">AW193*$J$213</f>
        <v>102785.635135927</v>
      </c>
    </row>
    <row r="194" customFormat="false" ht="13.8" hidden="false" customHeight="false" outlineLevel="0" collapsed="false">
      <c r="A194" s="13" t="s">
        <v>67</v>
      </c>
      <c r="B194" s="41"/>
      <c r="C194" s="41"/>
      <c r="D194" s="41"/>
      <c r="E194" s="41"/>
      <c r="F194" s="41"/>
      <c r="G194" s="41"/>
      <c r="H194" s="41"/>
      <c r="I194" s="15" t="n">
        <f aca="false">AO194+AQ194+AS194+AU194+AW194</f>
        <v>0.0242657450092146</v>
      </c>
      <c r="J194" s="43" t="n">
        <f aca="false">AP194+AR194+AT194+AV194+AX194</f>
        <v>220431.993189051</v>
      </c>
      <c r="K194" s="15" t="n">
        <f aca="false">I194-DatosMinisterio!J194</f>
        <v>0</v>
      </c>
      <c r="L194" s="43" t="n">
        <f aca="false">J194-DatosMinisterio!K194</f>
        <v>-0.00681094918400049</v>
      </c>
      <c r="M194" s="44" t="n">
        <f aca="false">P228/P$247</f>
        <v>0.0481762682621988</v>
      </c>
      <c r="N194" s="43" t="n">
        <f aca="false">ROUND((N$213*M194),0)</f>
        <v>8315106</v>
      </c>
      <c r="O194" s="43" t="n">
        <f aca="false">N194-DatosMinisterio!L194</f>
        <v>-844</v>
      </c>
      <c r="P194" s="14" t="n">
        <f aca="false">N194+J194</f>
        <v>8535537.99318905</v>
      </c>
      <c r="Q194" s="43" t="n">
        <f aca="false">P194-DatosMinisterio!M194</f>
        <v>-844.006810948253</v>
      </c>
      <c r="S194" s="14" t="n">
        <f aca="false">B194+DatosMinisterio!B194</f>
        <v>11648</v>
      </c>
      <c r="T194" s="14" t="n">
        <f aca="false">C194+DatosMinisterio!C194</f>
        <v>55</v>
      </c>
      <c r="U194" s="14" t="n">
        <f aca="false">D194+DatosMinisterio!D194</f>
        <v>860.151789492559</v>
      </c>
      <c r="V194" s="14" t="n">
        <f aca="false">E194+DatosMinisterio!E194</f>
        <v>441.562092522862</v>
      </c>
      <c r="W194" s="14" t="n">
        <f aca="false">F194+DatosMinisterio!F194</f>
        <v>158</v>
      </c>
      <c r="X194" s="14" t="n">
        <f aca="false">G194+DatosMinisterio!G194</f>
        <v>340</v>
      </c>
      <c r="Y194" s="14" t="n">
        <f aca="false">H194+DatosMinisterio!H194</f>
        <v>37</v>
      </c>
      <c r="Z194" s="14" t="n">
        <f aca="false">X194+0.33*Y194</f>
        <v>352.21</v>
      </c>
      <c r="AC194" s="50" t="n">
        <f aca="false">IF(T194&gt;0,S194/T194,0)</f>
        <v>211.781818181818</v>
      </c>
      <c r="AD194" s="51" t="n">
        <f aca="false">EXP((((AC194-AC$213)/AC$214+2)/4-1.9)^3)</f>
        <v>0.0753833260427436</v>
      </c>
      <c r="AE194" s="52" t="n">
        <f aca="false">S194/U194</f>
        <v>13.5417959275207</v>
      </c>
      <c r="AF194" s="51" t="n">
        <f aca="false">EXP((((AE194-AE$213)/AE$214+2)/4-1.9)^3)</f>
        <v>0.0046886398643196</v>
      </c>
      <c r="AG194" s="51" t="n">
        <f aca="false">V194/U194</f>
        <v>0.513353687008381</v>
      </c>
      <c r="AH194" s="51" t="n">
        <f aca="false">EXP((((AG194-AG$213)/AG$214+2)/4-1.9)^3)</f>
        <v>0.023314107030381</v>
      </c>
      <c r="AI194" s="51" t="n">
        <f aca="false">W194/U194</f>
        <v>0.183688509319048</v>
      </c>
      <c r="AJ194" s="51" t="n">
        <f aca="false">EXP((((AI194-AI$213)/AI$214+2)/4-1.9)^3)</f>
        <v>0.137861584077009</v>
      </c>
      <c r="AK194" s="51" t="n">
        <f aca="false">Z194/U194</f>
        <v>0.409474239666215</v>
      </c>
      <c r="AL194" s="51" t="n">
        <f aca="false">EXP((((AK194-AK$213)/AK$214+2)/4-1.9)^3)</f>
        <v>0.0781170920111215</v>
      </c>
      <c r="AM194" s="51" t="n">
        <f aca="false">0.01*AD194+0.15*AF194+0.24*AH194+0.25*AJ194+0.35*AL194</f>
        <v>0.0688588931505116</v>
      </c>
      <c r="AO194" s="44" t="n">
        <f aca="false">0.01*AD194/$AM$213</f>
        <v>0.000265649429435551</v>
      </c>
      <c r="AP194" s="43" t="n">
        <f aca="false">AO194*$J$213</f>
        <v>2413.18093459633</v>
      </c>
      <c r="AQ194" s="44" t="n">
        <f aca="false">0.15*AF194/$AM$213</f>
        <v>0.000247840186318996</v>
      </c>
      <c r="AR194" s="43" t="n">
        <f aca="false">AQ194*$J$213</f>
        <v>2251.40032757685</v>
      </c>
      <c r="AS194" s="44" t="n">
        <f aca="false">0.24*AH194/$AM$213</f>
        <v>0.00197180343894352</v>
      </c>
      <c r="AT194" s="43" t="n">
        <f aca="false">AS194*$J$213</f>
        <v>17912.0221554415</v>
      </c>
      <c r="AU194" s="44" t="n">
        <f aca="false">0.25*AJ194/$AM$213</f>
        <v>0.012145541021357</v>
      </c>
      <c r="AV194" s="43" t="n">
        <f aca="false">AU194*$J$213</f>
        <v>110331.078426829</v>
      </c>
      <c r="AW194" s="44" t="n">
        <f aca="false">0.35*AL194/$AM$213</f>
        <v>0.00963491093315954</v>
      </c>
      <c r="AX194" s="43" t="n">
        <f aca="false">AW194*$J$213</f>
        <v>87524.3113446069</v>
      </c>
    </row>
    <row r="195" customFormat="false" ht="13.8" hidden="false" customHeight="false" outlineLevel="0" collapsed="false">
      <c r="A195" s="13" t="s">
        <v>68</v>
      </c>
      <c r="B195" s="41"/>
      <c r="C195" s="41"/>
      <c r="D195" s="41"/>
      <c r="E195" s="41"/>
      <c r="F195" s="41"/>
      <c r="G195" s="41"/>
      <c r="H195" s="41"/>
      <c r="I195" s="15" t="n">
        <f aca="false">AO195+AQ195+AS195+AU195+AW195</f>
        <v>0.034552184635595</v>
      </c>
      <c r="J195" s="43" t="n">
        <f aca="false">AP195+AR195+AT195+AV195+AX195</f>
        <v>313874.8439567</v>
      </c>
      <c r="K195" s="15" t="n">
        <f aca="false">I195-DatosMinisterio!J195</f>
        <v>0</v>
      </c>
      <c r="L195" s="43" t="n">
        <f aca="false">J195-DatosMinisterio!K195</f>
        <v>-0.156043299823068</v>
      </c>
      <c r="M195" s="44" t="n">
        <f aca="false">P229/P$247</f>
        <v>0.0469196919267502</v>
      </c>
      <c r="N195" s="43" t="n">
        <f aca="false">ROUND((N$213*M195),0)</f>
        <v>8098224</v>
      </c>
      <c r="O195" s="43" t="n">
        <f aca="false">N195-DatosMinisterio!L195</f>
        <v>1225</v>
      </c>
      <c r="P195" s="14" t="n">
        <f aca="false">N195+J195</f>
        <v>8412098.8439567</v>
      </c>
      <c r="Q195" s="43" t="n">
        <f aca="false">P195-DatosMinisterio!M195</f>
        <v>1224.84395669959</v>
      </c>
      <c r="S195" s="14" t="n">
        <f aca="false">B195+DatosMinisterio!B195</f>
        <v>9216</v>
      </c>
      <c r="T195" s="14" t="n">
        <f aca="false">C195+DatosMinisterio!C195</f>
        <v>49</v>
      </c>
      <c r="U195" s="14" t="n">
        <f aca="false">D195+DatosMinisterio!D195</f>
        <v>448.882388942995</v>
      </c>
      <c r="V195" s="14" t="n">
        <f aca="false">E195+DatosMinisterio!E195</f>
        <v>296.667099160314</v>
      </c>
      <c r="W195" s="14" t="n">
        <f aca="false">F195+DatosMinisterio!F195</f>
        <v>47.5</v>
      </c>
      <c r="X195" s="14" t="n">
        <f aca="false">G195+DatosMinisterio!G195</f>
        <v>220</v>
      </c>
      <c r="Y195" s="14" t="n">
        <f aca="false">H195+DatosMinisterio!H195</f>
        <v>25</v>
      </c>
      <c r="Z195" s="14" t="n">
        <f aca="false">X195+0.33*Y195</f>
        <v>228.25</v>
      </c>
      <c r="AC195" s="50" t="n">
        <f aca="false">IF(T195&gt;0,S195/T195,0)</f>
        <v>188.081632653061</v>
      </c>
      <c r="AD195" s="51" t="n">
        <f aca="false">EXP((((AC195-AC$213)/AC$214+2)/4-1.9)^3)</f>
        <v>0.0463990713646151</v>
      </c>
      <c r="AE195" s="52" t="n">
        <f aca="false">S195/U195</f>
        <v>20.5309903596382</v>
      </c>
      <c r="AF195" s="51" t="n">
        <f aca="false">EXP((((AE195-AE$213)/AE$214+2)/4-1.9)^3)</f>
        <v>0.0736772760583185</v>
      </c>
      <c r="AG195" s="51" t="n">
        <f aca="false">V195/U195</f>
        <v>0.660901622491562</v>
      </c>
      <c r="AH195" s="51" t="n">
        <f aca="false">EXP((((AG195-AG$213)/AG$214+2)/4-1.9)^3)</f>
        <v>0.125607348490555</v>
      </c>
      <c r="AI195" s="51" t="n">
        <f aca="false">W195/U195</f>
        <v>0.105818363941278</v>
      </c>
      <c r="AJ195" s="51" t="n">
        <f aca="false">EXP((((AI195-AI$213)/AI$214+2)/4-1.9)^3)</f>
        <v>0.0477087832651373</v>
      </c>
      <c r="AK195" s="51" t="n">
        <f aca="false">Z195/U195</f>
        <v>0.508485085675718</v>
      </c>
      <c r="AL195" s="51" t="n">
        <f aca="false">EXP((((AK195-AK$213)/AK$214+2)/4-1.9)^3)</f>
        <v>0.127029075551401</v>
      </c>
      <c r="AM195" s="51" t="n">
        <f aca="false">0.01*AD195+0.15*AF195+0.24*AH195+0.25*AJ195+0.35*AL195</f>
        <v>0.0980487180194018</v>
      </c>
      <c r="AO195" s="44" t="n">
        <f aca="false">0.01*AD195/$AM$213</f>
        <v>0.000163509458674727</v>
      </c>
      <c r="AP195" s="43" t="n">
        <f aca="false">AO195*$J$213</f>
        <v>1485.33316686737</v>
      </c>
      <c r="AQ195" s="44" t="n">
        <f aca="false">0.15*AF195/$AM$213</f>
        <v>0.00389456011853869</v>
      </c>
      <c r="AR195" s="43" t="n">
        <f aca="false">AQ195*$J$213</f>
        <v>35378.4995761751</v>
      </c>
      <c r="AS195" s="44" t="n">
        <f aca="false">0.24*AH195/$AM$213</f>
        <v>0.0106233106585427</v>
      </c>
      <c r="AT195" s="43" t="n">
        <f aca="false">AS195*$J$213</f>
        <v>96503.0145103654</v>
      </c>
      <c r="AU195" s="44" t="n">
        <f aca="false">0.25*AJ195/$AM$213</f>
        <v>0.00420312147220123</v>
      </c>
      <c r="AV195" s="43" t="n">
        <f aca="false">AU195*$J$213</f>
        <v>38181.4959063152</v>
      </c>
      <c r="AW195" s="44" t="n">
        <f aca="false">0.35*AL195/$AM$213</f>
        <v>0.0156676829276376</v>
      </c>
      <c r="AX195" s="43" t="n">
        <f aca="false">AW195*$J$213</f>
        <v>142326.500796977</v>
      </c>
    </row>
    <row r="196" customFormat="false" ht="13.8" hidden="false" customHeight="false" outlineLevel="0" collapsed="false">
      <c r="A196" s="13" t="s">
        <v>69</v>
      </c>
      <c r="B196" s="41"/>
      <c r="C196" s="41"/>
      <c r="D196" s="41"/>
      <c r="E196" s="41"/>
      <c r="F196" s="41"/>
      <c r="G196" s="41"/>
      <c r="H196" s="41"/>
      <c r="I196" s="15" t="n">
        <f aca="false">AO196+AQ196+AS196+AU196+AW196</f>
        <v>0.0135951501609844</v>
      </c>
      <c r="J196" s="43" t="n">
        <f aca="false">AP196+AR196+AT196+AV196+AX196</f>
        <v>123499.445269545</v>
      </c>
      <c r="K196" s="15" t="n">
        <f aca="false">I196-DatosMinisterio!J196</f>
        <v>0</v>
      </c>
      <c r="L196" s="43" t="n">
        <f aca="false">J196-DatosMinisterio!K196</f>
        <v>0.445269545482006</v>
      </c>
      <c r="M196" s="44" t="n">
        <f aca="false">P230/P$247</f>
        <v>0.0200715819826211</v>
      </c>
      <c r="N196" s="43" t="n">
        <f aca="false">ROUND((N$213*M196),0)</f>
        <v>3464306</v>
      </c>
      <c r="O196" s="43" t="n">
        <f aca="false">N196-DatosMinisterio!L196</f>
        <v>319</v>
      </c>
      <c r="P196" s="14" t="n">
        <f aca="false">N196+J196</f>
        <v>3587805.44526955</v>
      </c>
      <c r="Q196" s="43" t="n">
        <f aca="false">P196-DatosMinisterio!M196</f>
        <v>319.44526954554</v>
      </c>
      <c r="S196" s="14" t="n">
        <f aca="false">B196+DatosMinisterio!B196</f>
        <v>15464</v>
      </c>
      <c r="T196" s="14" t="n">
        <f aca="false">C196+DatosMinisterio!C196</f>
        <v>65</v>
      </c>
      <c r="U196" s="14" t="n">
        <f aca="false">D196+DatosMinisterio!D196</f>
        <v>787.294757147325</v>
      </c>
      <c r="V196" s="14" t="n">
        <f aca="false">E196+DatosMinisterio!E196</f>
        <v>366.491462880141</v>
      </c>
      <c r="W196" s="14" t="n">
        <f aca="false">F196+DatosMinisterio!F196</f>
        <v>85</v>
      </c>
      <c r="X196" s="14" t="n">
        <f aca="false">G196+DatosMinisterio!G196</f>
        <v>220</v>
      </c>
      <c r="Y196" s="14" t="n">
        <f aca="false">H196+DatosMinisterio!H196</f>
        <v>27</v>
      </c>
      <c r="Z196" s="14" t="n">
        <f aca="false">X196+0.33*Y196</f>
        <v>228.91</v>
      </c>
      <c r="AC196" s="50" t="n">
        <f aca="false">IF(T196&gt;0,S196/T196,0)</f>
        <v>237.907692307692</v>
      </c>
      <c r="AD196" s="51" t="n">
        <f aca="false">EXP((((AC196-AC$213)/AC$214+2)/4-1.9)^3)</f>
        <v>0.120913304643431</v>
      </c>
      <c r="AE196" s="52" t="n">
        <f aca="false">S196/U196</f>
        <v>19.6419445952264</v>
      </c>
      <c r="AF196" s="51" t="n">
        <f aca="false">EXP((((AE196-AE$213)/AE$214+2)/4-1.9)^3)</f>
        <v>0.0556971148370235</v>
      </c>
      <c r="AG196" s="51" t="n">
        <f aca="false">V196/U196</f>
        <v>0.465507307845008</v>
      </c>
      <c r="AH196" s="51" t="n">
        <f aca="false">EXP((((AG196-AG$213)/AG$214+2)/4-1.9)^3)</f>
        <v>0.0116217816097012</v>
      </c>
      <c r="AI196" s="51" t="n">
        <f aca="false">W196/U196</f>
        <v>0.107964646313648</v>
      </c>
      <c r="AJ196" s="51" t="n">
        <f aca="false">EXP((((AI196-AI$213)/AI$214+2)/4-1.9)^3)</f>
        <v>0.0493286962542488</v>
      </c>
      <c r="AK196" s="51" t="n">
        <f aca="false">Z196/U196</f>
        <v>0.290755143384201</v>
      </c>
      <c r="AL196" s="51" t="n">
        <f aca="false">EXP((((AK196-AK$213)/AK$214+2)/4-1.9)^3)</f>
        <v>0.0396967121947408</v>
      </c>
      <c r="AM196" s="51" t="n">
        <f aca="false">0.01*AD196+0.15*AF196+0.24*AH196+0.25*AJ196+0.35*AL196</f>
        <v>0.0385789511900376</v>
      </c>
      <c r="AO196" s="44" t="n">
        <f aca="false">0.01*AD196/$AM$213</f>
        <v>0.000426096221483802</v>
      </c>
      <c r="AP196" s="43" t="n">
        <f aca="false">AO196*$J$213</f>
        <v>3870.6925897528</v>
      </c>
      <c r="AQ196" s="44" t="n">
        <f aca="false">0.15*AF196/$AM$213</f>
        <v>0.00294413384650979</v>
      </c>
      <c r="AR196" s="43" t="n">
        <f aca="false">AQ196*$J$213</f>
        <v>26744.7503365365</v>
      </c>
      <c r="AS196" s="44" t="n">
        <f aca="false">0.24*AH196/$AM$213</f>
        <v>0.000982918578644135</v>
      </c>
      <c r="AT196" s="43" t="n">
        <f aca="false">AS196*$J$213</f>
        <v>8928.91198480819</v>
      </c>
      <c r="AU196" s="44" t="n">
        <f aca="false">0.25*AJ196/$AM$213</f>
        <v>0.00434583504822755</v>
      </c>
      <c r="AV196" s="43" t="n">
        <f aca="false">AU196*$J$213</f>
        <v>39477.917590738</v>
      </c>
      <c r="AW196" s="44" t="n">
        <f aca="false">0.35*AL196/$AM$213</f>
        <v>0.00489616646611913</v>
      </c>
      <c r="AX196" s="43" t="n">
        <f aca="false">AW196*$J$213</f>
        <v>44477.1727677099</v>
      </c>
    </row>
    <row r="197" customFormat="false" ht="13.8" hidden="false" customHeight="false" outlineLevel="0" collapsed="false">
      <c r="A197" s="13" t="s">
        <v>70</v>
      </c>
      <c r="B197" s="41"/>
      <c r="C197" s="41"/>
      <c r="D197" s="41"/>
      <c r="E197" s="41"/>
      <c r="F197" s="41"/>
      <c r="G197" s="41"/>
      <c r="H197" s="41"/>
      <c r="I197" s="15" t="n">
        <f aca="false">AO197+AQ197+AS197+AU197+AW197</f>
        <v>0.0159984945053241</v>
      </c>
      <c r="J197" s="43" t="n">
        <f aca="false">AP197+AR197+AT197+AV197+AX197</f>
        <v>145331.619964419</v>
      </c>
      <c r="K197" s="15" t="n">
        <f aca="false">I197-DatosMinisterio!J197</f>
        <v>5.89805981832114E-017</v>
      </c>
      <c r="L197" s="43" t="n">
        <f aca="false">J197-DatosMinisterio!K197</f>
        <v>-0.380035581329139</v>
      </c>
      <c r="M197" s="44" t="n">
        <f aca="false">P231/P$247</f>
        <v>0.0193041897265516</v>
      </c>
      <c r="N197" s="43" t="n">
        <f aca="false">ROUND((N$213*M197),0)</f>
        <v>3331856</v>
      </c>
      <c r="O197" s="43" t="n">
        <f aca="false">N197-DatosMinisterio!L197</f>
        <v>-176</v>
      </c>
      <c r="P197" s="14" t="n">
        <f aca="false">N197+J197</f>
        <v>3477187.61996442</v>
      </c>
      <c r="Q197" s="43" t="n">
        <f aca="false">P197-DatosMinisterio!M197</f>
        <v>-176.380035581533</v>
      </c>
      <c r="S197" s="14" t="n">
        <f aca="false">B197+DatosMinisterio!B197</f>
        <v>6317</v>
      </c>
      <c r="T197" s="14" t="n">
        <f aca="false">C197+DatosMinisterio!C197</f>
        <v>52</v>
      </c>
      <c r="U197" s="14" t="n">
        <f aca="false">D197+DatosMinisterio!D197</f>
        <v>315.137275897253</v>
      </c>
      <c r="V197" s="14" t="n">
        <f aca="false">E197+DatosMinisterio!E197</f>
        <v>180.440299612668</v>
      </c>
      <c r="W197" s="14" t="n">
        <f aca="false">F197+DatosMinisterio!F197</f>
        <v>26.5</v>
      </c>
      <c r="X197" s="14" t="n">
        <f aca="false">G197+DatosMinisterio!G197</f>
        <v>93</v>
      </c>
      <c r="Y197" s="14" t="n">
        <f aca="false">H197+DatosMinisterio!H197</f>
        <v>13</v>
      </c>
      <c r="Z197" s="14" t="n">
        <f aca="false">X197+0.33*Y197</f>
        <v>97.29</v>
      </c>
      <c r="AC197" s="50" t="n">
        <f aca="false">IF(T197&gt;0,S197/T197,0)</f>
        <v>121.480769230769</v>
      </c>
      <c r="AD197" s="51" t="n">
        <f aca="false">EXP((((AC197-AC$213)/AC$214+2)/4-1.9)^3)</f>
        <v>0.00864374037958663</v>
      </c>
      <c r="AE197" s="52" t="n">
        <f aca="false">S197/U197</f>
        <v>20.0452326117701</v>
      </c>
      <c r="AF197" s="51" t="n">
        <f aca="false">EXP((((AE197-AE$213)/AE$214+2)/4-1.9)^3)</f>
        <v>0.0633827348204323</v>
      </c>
      <c r="AG197" s="51" t="n">
        <f aca="false">V197/U197</f>
        <v>0.572576821002599</v>
      </c>
      <c r="AH197" s="51" t="n">
        <f aca="false">EXP((((AG197-AG$213)/AG$214+2)/4-1.9)^3)</f>
        <v>0.0496593129737455</v>
      </c>
      <c r="AI197" s="51" t="n">
        <f aca="false">W197/U197</f>
        <v>0.0840903378521303</v>
      </c>
      <c r="AJ197" s="51" t="n">
        <f aca="false">EXP((((AI197-AI$213)/AI$214+2)/4-1.9)^3)</f>
        <v>0.0335512507488399</v>
      </c>
      <c r="AK197" s="51" t="n">
        <f aca="false">Z197/U197</f>
        <v>0.308722602627689</v>
      </c>
      <c r="AL197" s="51" t="n">
        <f aca="false">EXP((((AK197-AK$213)/AK$214+2)/4-1.9)^3)</f>
        <v>0.0442829282084569</v>
      </c>
      <c r="AM197" s="51" t="n">
        <f aca="false">0.01*AD197+0.15*AF197+0.24*AH197+0.25*AJ197+0.35*AL197</f>
        <v>0.0453989203007295</v>
      </c>
      <c r="AO197" s="44" t="n">
        <f aca="false">0.01*AD197/$AM$213</f>
        <v>3.04603792451959E-005</v>
      </c>
      <c r="AP197" s="43" t="n">
        <f aca="false">AO197*$J$213</f>
        <v>276.704552354078</v>
      </c>
      <c r="AQ197" s="44" t="n">
        <f aca="false">0.15*AF197/$AM$213</f>
        <v>0.00335039356015523</v>
      </c>
      <c r="AR197" s="43" t="n">
        <f aca="false">AQ197*$J$213</f>
        <v>30435.2464823285</v>
      </c>
      <c r="AS197" s="44" t="n">
        <f aca="false">0.24*AH197/$AM$213</f>
        <v>0.0041999637373889</v>
      </c>
      <c r="AT197" s="43" t="n">
        <f aca="false">AS197*$J$213</f>
        <v>38152.8107875035</v>
      </c>
      <c r="AU197" s="44" t="n">
        <f aca="false">0.25*AJ197/$AM$213</f>
        <v>0.00295584948494601</v>
      </c>
      <c r="AV197" s="43" t="n">
        <f aca="false">AU197*$J$213</f>
        <v>26851.1761450578</v>
      </c>
      <c r="AW197" s="44" t="n">
        <f aca="false">0.35*AL197/$AM$213</f>
        <v>0.00546182734358873</v>
      </c>
      <c r="AX197" s="43" t="n">
        <f aca="false">AW197*$J$213</f>
        <v>49615.6819971748</v>
      </c>
    </row>
    <row r="198" customFormat="false" ht="13.8" hidden="false" customHeight="false" outlineLevel="0" collapsed="false">
      <c r="A198" s="13" t="s">
        <v>71</v>
      </c>
      <c r="B198" s="41"/>
      <c r="C198" s="41"/>
      <c r="D198" s="41"/>
      <c r="E198" s="41"/>
      <c r="F198" s="41"/>
      <c r="G198" s="41"/>
      <c r="H198" s="41"/>
      <c r="I198" s="15" t="n">
        <f aca="false">AO198+AQ198+AS198+AU198+AW198</f>
        <v>0.02206234539676</v>
      </c>
      <c r="J198" s="43" t="n">
        <f aca="false">AP198+AR198+AT198+AV198+AX198</f>
        <v>200416.132634145</v>
      </c>
      <c r="K198" s="15" t="n">
        <f aca="false">I198-DatosMinisterio!J198</f>
        <v>1.45716771982052E-016</v>
      </c>
      <c r="L198" s="43" t="n">
        <f aca="false">J198-DatosMinisterio!K198</f>
        <v>0.13263414541143</v>
      </c>
      <c r="M198" s="44" t="n">
        <f aca="false">P232/P$247</f>
        <v>0.0206757022687089</v>
      </c>
      <c r="N198" s="43" t="n">
        <f aca="false">ROUND((N$213*M198),0)</f>
        <v>3568575</v>
      </c>
      <c r="O198" s="43" t="n">
        <f aca="false">N198-DatosMinisterio!L198</f>
        <v>436</v>
      </c>
      <c r="P198" s="14" t="n">
        <f aca="false">N198+J198</f>
        <v>3768991.13263415</v>
      </c>
      <c r="Q198" s="43" t="n">
        <f aca="false">P198-DatosMinisterio!M198</f>
        <v>436.132634145208</v>
      </c>
      <c r="S198" s="14" t="n">
        <f aca="false">B198+DatosMinisterio!B198</f>
        <v>7507</v>
      </c>
      <c r="T198" s="14" t="n">
        <f aca="false">C198+DatosMinisterio!C198</f>
        <v>37</v>
      </c>
      <c r="U198" s="14" t="n">
        <f aca="false">D198+DatosMinisterio!D198</f>
        <v>309.016044239448</v>
      </c>
      <c r="V198" s="14" t="n">
        <f aca="false">E198+DatosMinisterio!E198</f>
        <v>138.95979020979</v>
      </c>
      <c r="W198" s="14" t="n">
        <f aca="false">F198+DatosMinisterio!F198</f>
        <v>26</v>
      </c>
      <c r="X198" s="14" t="n">
        <f aca="false">G198+DatosMinisterio!G198</f>
        <v>111</v>
      </c>
      <c r="Y198" s="14" t="n">
        <f aca="false">H198+DatosMinisterio!H198</f>
        <v>8</v>
      </c>
      <c r="Z198" s="14" t="n">
        <f aca="false">X198+0.33*Y198</f>
        <v>113.64</v>
      </c>
      <c r="AC198" s="50" t="n">
        <f aca="false">IF(T198&gt;0,S198/T198,0)</f>
        <v>202.891891891892</v>
      </c>
      <c r="AD198" s="51" t="n">
        <f aca="false">EXP((((AC198-AC$213)/AC$214+2)/4-1.9)^3)</f>
        <v>0.0632472908325486</v>
      </c>
      <c r="AE198" s="52" t="n">
        <f aca="false">S198/U198</f>
        <v>24.2932370015812</v>
      </c>
      <c r="AF198" s="51" t="n">
        <f aca="false">EXP((((AE198-AE$213)/AE$214+2)/4-1.9)^3)</f>
        <v>0.197261201471597</v>
      </c>
      <c r="AG198" s="51" t="n">
        <f aca="false">V198/U198</f>
        <v>0.449684709904946</v>
      </c>
      <c r="AH198" s="51" t="n">
        <f aca="false">EXP((((AG198-AG$213)/AG$214+2)/4-1.9)^3)</f>
        <v>0.00907063845878687</v>
      </c>
      <c r="AI198" s="51" t="n">
        <f aca="false">W198/U198</f>
        <v>0.0841380261144412</v>
      </c>
      <c r="AJ198" s="51" t="n">
        <f aca="false">EXP((((AI198-AI$213)/AI$214+2)/4-1.9)^3)</f>
        <v>0.033578134515631</v>
      </c>
      <c r="AK198" s="51" t="n">
        <f aca="false">Z198/U198</f>
        <v>0.367747895678658</v>
      </c>
      <c r="AL198" s="51" t="n">
        <f aca="false">EXP((((AK198-AK$213)/AK$214+2)/4-1.9)^3)</f>
        <v>0.0623233346370367</v>
      </c>
      <c r="AM198" s="51" t="n">
        <f aca="false">0.01*AD198+0.15*AF198+0.24*AH198+0.25*AJ198+0.35*AL198</f>
        <v>0.0626063071110445</v>
      </c>
      <c r="AO198" s="44" t="n">
        <f aca="false">0.01*AD198/$AM$213</f>
        <v>0.000222882268599877</v>
      </c>
      <c r="AP198" s="43" t="n">
        <f aca="false">AO198*$J$213</f>
        <v>2024.68058142504</v>
      </c>
      <c r="AQ198" s="44" t="n">
        <f aca="false">0.15*AF198/$AM$213</f>
        <v>0.0104271717045865</v>
      </c>
      <c r="AR198" s="43" t="n">
        <f aca="false">AQ198*$J$213</f>
        <v>94721.272365372</v>
      </c>
      <c r="AS198" s="44" t="n">
        <f aca="false">0.24*AH198/$AM$213</f>
        <v>0.000767154241985006</v>
      </c>
      <c r="AT198" s="43" t="n">
        <f aca="false">AS198*$J$213</f>
        <v>6968.8912736854</v>
      </c>
      <c r="AU198" s="44" t="n">
        <f aca="false">0.25*AJ198/$AM$213</f>
        <v>0.00295821793221546</v>
      </c>
      <c r="AV198" s="43" t="n">
        <f aca="false">AU198*$J$213</f>
        <v>26872.6913118978</v>
      </c>
      <c r="AW198" s="44" t="n">
        <f aca="false">0.35*AL198/$AM$213</f>
        <v>0.00768691924937318</v>
      </c>
      <c r="AX198" s="43" t="n">
        <f aca="false">AW198*$J$213</f>
        <v>69828.5971017652</v>
      </c>
    </row>
    <row r="199" customFormat="false" ht="13.8" hidden="false" customHeight="false" outlineLevel="0" collapsed="false">
      <c r="A199" s="13" t="s">
        <v>72</v>
      </c>
      <c r="B199" s="41"/>
      <c r="C199" s="41"/>
      <c r="D199" s="41"/>
      <c r="E199" s="41"/>
      <c r="F199" s="41"/>
      <c r="G199" s="41"/>
      <c r="H199" s="41"/>
      <c r="I199" s="15" t="n">
        <f aca="false">AO199+AQ199+AS199+AU199+AW199</f>
        <v>0.0416505873465859</v>
      </c>
      <c r="J199" s="43" t="n">
        <f aca="false">AP199+AR199+AT199+AV199+AX199</f>
        <v>378357.309153961</v>
      </c>
      <c r="K199" s="15" t="n">
        <f aca="false">I199-DatosMinisterio!J199</f>
        <v>-2.35922392732846E-016</v>
      </c>
      <c r="L199" s="43" t="n">
        <f aca="false">J199-DatosMinisterio!K199</f>
        <v>0.309153961075936</v>
      </c>
      <c r="M199" s="44" t="n">
        <f aca="false">P233/P$247</f>
        <v>0.0230218546356348</v>
      </c>
      <c r="N199" s="43" t="n">
        <f aca="false">ROUND((N$213*M199),0)</f>
        <v>3973516</v>
      </c>
      <c r="O199" s="43" t="n">
        <f aca="false">N199-DatosMinisterio!L199</f>
        <v>-1103</v>
      </c>
      <c r="P199" s="14" t="n">
        <f aca="false">N199+J199</f>
        <v>4351873.30915396</v>
      </c>
      <c r="Q199" s="43" t="n">
        <f aca="false">P199-DatosMinisterio!M199</f>
        <v>-1102.69084603898</v>
      </c>
      <c r="S199" s="14" t="n">
        <f aca="false">B199+DatosMinisterio!B199</f>
        <v>10659</v>
      </c>
      <c r="T199" s="14" t="n">
        <f aca="false">C199+DatosMinisterio!C199</f>
        <v>55</v>
      </c>
      <c r="U199" s="14" t="n">
        <f aca="false">D199+DatosMinisterio!D199</f>
        <v>424.986300538114</v>
      </c>
      <c r="V199" s="14" t="n">
        <f aca="false">E199+DatosMinisterio!E199</f>
        <v>322.379133895233</v>
      </c>
      <c r="W199" s="14" t="n">
        <f aca="false">F199+DatosMinisterio!F199</f>
        <v>32</v>
      </c>
      <c r="X199" s="14" t="n">
        <f aca="false">G199+DatosMinisterio!G199</f>
        <v>97</v>
      </c>
      <c r="Y199" s="14" t="n">
        <f aca="false">H199+DatosMinisterio!H199</f>
        <v>10</v>
      </c>
      <c r="Z199" s="14" t="n">
        <f aca="false">X199+0.33*Y199</f>
        <v>100.3</v>
      </c>
      <c r="AC199" s="50" t="n">
        <f aca="false">IF(T199&gt;0,S199/T199,0)</f>
        <v>193.8</v>
      </c>
      <c r="AD199" s="51" t="n">
        <f aca="false">EXP((((AC199-AC$213)/AC$214+2)/4-1.9)^3)</f>
        <v>0.0524306419050345</v>
      </c>
      <c r="AE199" s="52" t="n">
        <f aca="false">S199/U199</f>
        <v>25.0808084554812</v>
      </c>
      <c r="AF199" s="51" t="n">
        <f aca="false">EXP((((AE199-AE$213)/AE$214+2)/4-1.9)^3)</f>
        <v>0.233436078750969</v>
      </c>
      <c r="AG199" s="51" t="n">
        <f aca="false">V199/U199</f>
        <v>0.758563590136998</v>
      </c>
      <c r="AH199" s="51" t="n">
        <f aca="false">EXP((((AG199-AG$213)/AG$214+2)/4-1.9)^3)</f>
        <v>0.27345608355167</v>
      </c>
      <c r="AI199" s="51" t="n">
        <f aca="false">W199/U199</f>
        <v>0.0752965447579884</v>
      </c>
      <c r="AJ199" s="51" t="n">
        <f aca="false">EXP((((AI199-AI$213)/AI$214+2)/4-1.9)^3)</f>
        <v>0.0288818284503308</v>
      </c>
      <c r="AK199" s="51" t="n">
        <f aca="false">Z199/U199</f>
        <v>0.23600760747582</v>
      </c>
      <c r="AL199" s="51" t="n">
        <f aca="false">EXP((((AK199-AK$213)/AK$214+2)/4-1.9)^3)</f>
        <v>0.0280063332648827</v>
      </c>
      <c r="AM199" s="51" t="n">
        <f aca="false">0.01*AD199+0.15*AF199+0.24*AH199+0.25*AJ199+0.35*AL199</f>
        <v>0.118191852039388</v>
      </c>
      <c r="AO199" s="44" t="n">
        <f aca="false">0.01*AD199/$AM$213</f>
        <v>0.000184764600319102</v>
      </c>
      <c r="AP199" s="43" t="n">
        <f aca="false">AO199*$J$213</f>
        <v>1678.41659523135</v>
      </c>
      <c r="AQ199" s="44" t="n">
        <f aca="false">0.15*AF199/$AM$213</f>
        <v>0.0123393655570541</v>
      </c>
      <c r="AR199" s="43" t="n">
        <f aca="false">AQ199*$J$213</f>
        <v>112091.796208889</v>
      </c>
      <c r="AS199" s="44" t="n">
        <f aca="false">0.24*AH199/$AM$213</f>
        <v>0.0231276988324951</v>
      </c>
      <c r="AT199" s="43" t="n">
        <f aca="false">AS199*$J$213</f>
        <v>210093.889537991</v>
      </c>
      <c r="AU199" s="44" t="n">
        <f aca="false">0.25*AJ199/$AM$213</f>
        <v>0.00254447556629945</v>
      </c>
      <c r="AV199" s="43" t="n">
        <f aca="false">AU199*$J$213</f>
        <v>23114.2221467851</v>
      </c>
      <c r="AW199" s="44" t="n">
        <f aca="false">0.35*AL199/$AM$213</f>
        <v>0.00345428279041815</v>
      </c>
      <c r="AX199" s="43" t="n">
        <f aca="false">AW199*$J$213</f>
        <v>31378.9846650645</v>
      </c>
    </row>
    <row r="200" customFormat="false" ht="13.8" hidden="false" customHeight="false" outlineLevel="0" collapsed="false">
      <c r="A200" s="13" t="s">
        <v>73</v>
      </c>
      <c r="B200" s="41"/>
      <c r="C200" s="41"/>
      <c r="D200" s="41"/>
      <c r="E200" s="41"/>
      <c r="F200" s="41"/>
      <c r="G200" s="41"/>
      <c r="H200" s="41"/>
      <c r="I200" s="15" t="n">
        <f aca="false">AO200+AQ200+AS200+AU200+AW200</f>
        <v>0.109033932130603</v>
      </c>
      <c r="J200" s="43" t="n">
        <f aca="false">AP200+AR200+AT200+AV200+AX200</f>
        <v>990473.071222903</v>
      </c>
      <c r="K200" s="15" t="n">
        <f aca="false">I200-DatosMinisterio!J200</f>
        <v>0</v>
      </c>
      <c r="L200" s="43" t="n">
        <f aca="false">J200-DatosMinisterio!K200</f>
        <v>0.0712229029741138</v>
      </c>
      <c r="M200" s="44" t="n">
        <f aca="false">P234/P$247</f>
        <v>0.028558595545767</v>
      </c>
      <c r="N200" s="43" t="n">
        <f aca="false">ROUND((N$213*M200),0)</f>
        <v>4929144</v>
      </c>
      <c r="O200" s="43" t="n">
        <f aca="false">N200-DatosMinisterio!L200</f>
        <v>-620</v>
      </c>
      <c r="P200" s="14" t="n">
        <f aca="false">N200+J200</f>
        <v>5919617.0712229</v>
      </c>
      <c r="Q200" s="43" t="n">
        <f aca="false">P200-DatosMinisterio!M200</f>
        <v>-619.928777096793</v>
      </c>
      <c r="S200" s="14" t="n">
        <f aca="false">B200+DatosMinisterio!B200</f>
        <v>8289</v>
      </c>
      <c r="T200" s="14" t="n">
        <f aca="false">C200+DatosMinisterio!C200</f>
        <v>50</v>
      </c>
      <c r="U200" s="14" t="n">
        <f aca="false">D200+DatosMinisterio!D200</f>
        <v>305.556417280862</v>
      </c>
      <c r="V200" s="14" t="n">
        <f aca="false">E200+DatosMinisterio!E200</f>
        <v>200.360606060606</v>
      </c>
      <c r="W200" s="14" t="n">
        <f aca="false">F200+DatosMinisterio!F200</f>
        <v>77</v>
      </c>
      <c r="X200" s="14" t="n">
        <f aca="false">G200+DatosMinisterio!G200</f>
        <v>254</v>
      </c>
      <c r="Y200" s="14" t="n">
        <f aca="false">H200+DatosMinisterio!H200</f>
        <v>47</v>
      </c>
      <c r="Z200" s="14" t="n">
        <f aca="false">X200+0.33*Y200</f>
        <v>269.51</v>
      </c>
      <c r="AC200" s="50" t="n">
        <f aca="false">IF(T200&gt;0,S200/T200,0)</f>
        <v>165.78</v>
      </c>
      <c r="AD200" s="51" t="n">
        <f aca="false">EXP((((AC200-AC$213)/AC$214+2)/4-1.9)^3)</f>
        <v>0.0278938906425878</v>
      </c>
      <c r="AE200" s="52" t="n">
        <f aca="false">S200/U200</f>
        <v>27.1275598587115</v>
      </c>
      <c r="AF200" s="51" t="n">
        <f aca="false">EXP((((AE200-AE$213)/AE$214+2)/4-1.9)^3)</f>
        <v>0.342128763155555</v>
      </c>
      <c r="AG200" s="51" t="n">
        <f aca="false">V200/U200</f>
        <v>0.655723770567836</v>
      </c>
      <c r="AH200" s="51" t="n">
        <f aca="false">EXP((((AG200-AG$213)/AG$214+2)/4-1.9)^3)</f>
        <v>0.119694338446638</v>
      </c>
      <c r="AI200" s="51" t="n">
        <f aca="false">W200/U200</f>
        <v>0.251999289313642</v>
      </c>
      <c r="AJ200" s="51" t="n">
        <f aca="false">EXP((((AI200-AI$213)/AI$214+2)/4-1.9)^3)</f>
        <v>0.27712452898959</v>
      </c>
      <c r="AK200" s="51" t="n">
        <f aca="false">Z200/U200</f>
        <v>0.882030239778179</v>
      </c>
      <c r="AL200" s="51" t="n">
        <f aca="false">EXP((((AK200-AK$213)/AK$214+2)/4-1.9)^3)</f>
        <v>0.456570030998667</v>
      </c>
      <c r="AM200" s="51" t="n">
        <f aca="false">0.01*AD200+0.15*AF200+0.24*AH200+0.25*AJ200+0.35*AL200</f>
        <v>0.309405537703883</v>
      </c>
      <c r="AO200" s="44" t="n">
        <f aca="false">0.01*AD200/$AM$213</f>
        <v>9.82975483164474E-005</v>
      </c>
      <c r="AP200" s="43" t="n">
        <f aca="false">AO200*$J$213</f>
        <v>892.942891008022</v>
      </c>
      <c r="AQ200" s="44" t="n">
        <f aca="false">0.15*AF200/$AM$213</f>
        <v>0.0180848303259192</v>
      </c>
      <c r="AR200" s="43" t="n">
        <f aca="false">AQ200*$J$213</f>
        <v>164284.063551906</v>
      </c>
      <c r="AS200" s="44" t="n">
        <f aca="false">0.24*AH200/$AM$213</f>
        <v>0.0101232145783494</v>
      </c>
      <c r="AT200" s="43" t="n">
        <f aca="false">AS200*$J$213</f>
        <v>91960.1012101064</v>
      </c>
      <c r="AU200" s="44" t="n">
        <f aca="false">0.25*AJ200/$AM$213</f>
        <v>0.0244145412763221</v>
      </c>
      <c r="AV200" s="43" t="n">
        <f aca="false">AU200*$J$213</f>
        <v>221783.670531953</v>
      </c>
      <c r="AW200" s="44" t="n">
        <f aca="false">0.35*AL200/$AM$213</f>
        <v>0.0563130484016962</v>
      </c>
      <c r="AX200" s="43" t="n">
        <f aca="false">AW200*$J$213</f>
        <v>511552.293037929</v>
      </c>
    </row>
    <row r="201" customFormat="false" ht="13.8" hidden="false" customHeight="false" outlineLevel="0" collapsed="false">
      <c r="A201" s="13" t="s">
        <v>74</v>
      </c>
      <c r="B201" s="41"/>
      <c r="C201" s="41"/>
      <c r="D201" s="41"/>
      <c r="E201" s="41"/>
      <c r="F201" s="41"/>
      <c r="G201" s="41"/>
      <c r="H201" s="41"/>
      <c r="I201" s="15" t="n">
        <f aca="false">AO201+AQ201+AS201+AU201+AW201</f>
        <v>0.0088530232633254</v>
      </c>
      <c r="J201" s="43" t="n">
        <f aca="false">AP201+AR201+AT201+AV201+AX201</f>
        <v>80421.5804189323</v>
      </c>
      <c r="K201" s="15" t="n">
        <f aca="false">I201-DatosMinisterio!J201</f>
        <v>5.89805981832114E-017</v>
      </c>
      <c r="L201" s="43" t="n">
        <f aca="false">J201-DatosMinisterio!K201</f>
        <v>-0.419581067748368</v>
      </c>
      <c r="M201" s="44" t="n">
        <f aca="false">P235/P$247</f>
        <v>0.0101420487030074</v>
      </c>
      <c r="N201" s="43" t="n">
        <f aca="false">ROUND((N$213*M201),0)</f>
        <v>1750493</v>
      </c>
      <c r="O201" s="43" t="n">
        <f aca="false">N201-DatosMinisterio!L201</f>
        <v>-211</v>
      </c>
      <c r="P201" s="14" t="n">
        <f aca="false">N201+J201</f>
        <v>1830914.58041893</v>
      </c>
      <c r="Q201" s="43" t="n">
        <f aca="false">P201-DatosMinisterio!M201</f>
        <v>-211.419581067748</v>
      </c>
      <c r="S201" s="14" t="n">
        <f aca="false">B201+DatosMinisterio!B201</f>
        <v>2583</v>
      </c>
      <c r="T201" s="14" t="n">
        <f aca="false">C201+DatosMinisterio!C201</f>
        <v>25</v>
      </c>
      <c r="U201" s="14" t="n">
        <f aca="false">D201+DatosMinisterio!D201</f>
        <v>167.113636363636</v>
      </c>
      <c r="V201" s="14" t="n">
        <f aca="false">E201+DatosMinisterio!E201</f>
        <v>67.6590909090909</v>
      </c>
      <c r="W201" s="14" t="n">
        <f aca="false">F201+DatosMinisterio!F201</f>
        <v>10</v>
      </c>
      <c r="X201" s="14" t="n">
        <f aca="false">G201+DatosMinisterio!G201</f>
        <v>47</v>
      </c>
      <c r="Y201" s="14" t="n">
        <f aca="false">H201+DatosMinisterio!H201</f>
        <v>21</v>
      </c>
      <c r="Z201" s="14" t="n">
        <f aca="false">X201+0.33*Y201</f>
        <v>53.93</v>
      </c>
      <c r="AC201" s="50" t="n">
        <f aca="false">IF(T201&gt;0,S201/T201,0)</f>
        <v>103.32</v>
      </c>
      <c r="AD201" s="51" t="n">
        <f aca="false">EXP((((AC201-AC$213)/AC$214+2)/4-1.9)^3)</f>
        <v>0.00500727957029387</v>
      </c>
      <c r="AE201" s="52" t="n">
        <f aca="false">S201/U201</f>
        <v>15.4565483476133</v>
      </c>
      <c r="AF201" s="51" t="n">
        <f aca="false">EXP((((AE201-AE$213)/AE$214+2)/4-1.9)^3)</f>
        <v>0.0113875895790582</v>
      </c>
      <c r="AG201" s="51" t="n">
        <f aca="false">V201/U201</f>
        <v>0.404868761049912</v>
      </c>
      <c r="AH201" s="51" t="n">
        <f aca="false">EXP((((AG201-AG$213)/AG$214+2)/4-1.9)^3)</f>
        <v>0.00427824719309021</v>
      </c>
      <c r="AI201" s="51" t="n">
        <f aca="false">W201/U201</f>
        <v>0.0598395212838299</v>
      </c>
      <c r="AJ201" s="51" t="n">
        <f aca="false">EXP((((AI201-AI$213)/AI$214+2)/4-1.9)^3)</f>
        <v>0.0219600470265145</v>
      </c>
      <c r="AK201" s="51" t="n">
        <f aca="false">Z201/U201</f>
        <v>0.322714538283694</v>
      </c>
      <c r="AL201" s="51" t="n">
        <f aca="false">EXP((((AK201-AK$213)/AK$214+2)/4-1.9)^3)</f>
        <v>0.0481349074771535</v>
      </c>
      <c r="AM201" s="51" t="n">
        <f aca="false">0.01*AD201+0.15*AF201+0.24*AH201+0.25*AJ201+0.35*AL201</f>
        <v>0.0251222199325357</v>
      </c>
      <c r="AO201" s="44" t="n">
        <f aca="false">0.01*AD201/$AM$213</f>
        <v>1.76455594453158E-005</v>
      </c>
      <c r="AP201" s="43" t="n">
        <f aca="false">AO201*$J$213</f>
        <v>160.293691291564</v>
      </c>
      <c r="AQ201" s="44" t="n">
        <f aca="false">0.15*AF201/$AM$213</f>
        <v>0.000601944786690844</v>
      </c>
      <c r="AR201" s="43" t="n">
        <f aca="false">AQ201*$J$213</f>
        <v>5468.11519982735</v>
      </c>
      <c r="AS201" s="44" t="n">
        <f aca="false">0.24*AH201/$AM$213</f>
        <v>0.000361835111977174</v>
      </c>
      <c r="AT201" s="43" t="n">
        <f aca="false">AS201*$J$213</f>
        <v>3286.93946584471</v>
      </c>
      <c r="AU201" s="44" t="n">
        <f aca="false">0.25*AJ201/$AM$213</f>
        <v>0.00193466986308871</v>
      </c>
      <c r="AV201" s="43" t="n">
        <f aca="false">AU201*$J$213</f>
        <v>17574.6977445567</v>
      </c>
      <c r="AW201" s="44" t="n">
        <f aca="false">0.35*AL201/$AM$213</f>
        <v>0.00593692794212336</v>
      </c>
      <c r="AX201" s="43" t="n">
        <f aca="false">AW201*$J$213</f>
        <v>53931.5343174119</v>
      </c>
    </row>
    <row r="202" customFormat="false" ht="13.8" hidden="false" customHeight="false" outlineLevel="0" collapsed="false">
      <c r="A202" s="13" t="s">
        <v>75</v>
      </c>
      <c r="B202" s="41"/>
      <c r="C202" s="41"/>
      <c r="D202" s="41"/>
      <c r="E202" s="41"/>
      <c r="F202" s="41"/>
      <c r="G202" s="41"/>
      <c r="H202" s="41"/>
      <c r="I202" s="15" t="n">
        <f aca="false">AO202+AQ202+AS202+AU202+AW202</f>
        <v>0.0930129809383014</v>
      </c>
      <c r="J202" s="43" t="n">
        <f aca="false">AP202+AR202+AT202+AV202+AX202</f>
        <v>844937.452894986</v>
      </c>
      <c r="K202" s="15" t="n">
        <f aca="false">I202-DatosMinisterio!J202</f>
        <v>3.33066907387547E-016</v>
      </c>
      <c r="L202" s="43" t="n">
        <f aca="false">J202-DatosMinisterio!K202</f>
        <v>0.452894986141473</v>
      </c>
      <c r="M202" s="44" t="n">
        <f aca="false">P236/P$247</f>
        <v>0.0620651133416579</v>
      </c>
      <c r="N202" s="43" t="n">
        <f aca="false">ROUND((N$213*M202),0)</f>
        <v>10712286</v>
      </c>
      <c r="O202" s="43" t="n">
        <f aca="false">N202-DatosMinisterio!L202</f>
        <v>-772</v>
      </c>
      <c r="P202" s="14" t="n">
        <f aca="false">N202+J202</f>
        <v>11557223.452895</v>
      </c>
      <c r="Q202" s="43" t="n">
        <f aca="false">P202-DatosMinisterio!M202</f>
        <v>-771.547105014324</v>
      </c>
      <c r="S202" s="14" t="n">
        <f aca="false">B202+DatosMinisterio!B202</f>
        <v>7229</v>
      </c>
      <c r="T202" s="14" t="n">
        <f aca="false">C202+DatosMinisterio!C202</f>
        <v>26</v>
      </c>
      <c r="U202" s="14" t="n">
        <f aca="false">D202+DatosMinisterio!D202</f>
        <v>342.322528562325</v>
      </c>
      <c r="V202" s="14" t="n">
        <f aca="false">E202+DatosMinisterio!E202</f>
        <v>315.254346744144</v>
      </c>
      <c r="W202" s="14" t="n">
        <f aca="false">F202+DatosMinisterio!F202</f>
        <v>73</v>
      </c>
      <c r="X202" s="14" t="n">
        <f aca="false">G202+DatosMinisterio!G202</f>
        <v>171</v>
      </c>
      <c r="Y202" s="14" t="n">
        <f aca="false">H202+DatosMinisterio!H202</f>
        <v>47</v>
      </c>
      <c r="Z202" s="14" t="n">
        <f aca="false">X202+0.33*Y202</f>
        <v>186.51</v>
      </c>
      <c r="AC202" s="50" t="n">
        <f aca="false">IF(T202&gt;0,S202/T202,0)</f>
        <v>278.038461538462</v>
      </c>
      <c r="AD202" s="51" t="n">
        <f aca="false">EXP((((AC202-AC$213)/AC$214+2)/4-1.9)^3)</f>
        <v>0.222016463888511</v>
      </c>
      <c r="AE202" s="52" t="n">
        <f aca="false">S202/U202</f>
        <v>21.1175116938991</v>
      </c>
      <c r="AF202" s="51" t="n">
        <f aca="false">EXP((((AE202-AE$213)/AE$214+2)/4-1.9)^3)</f>
        <v>0.0877064600036789</v>
      </c>
      <c r="AG202" s="51" t="n">
        <f aca="false">V202/U202</f>
        <v>0.920927839801076</v>
      </c>
      <c r="AH202" s="51" t="n">
        <f aca="false">EXP((((AG202-AG$213)/AG$214+2)/4-1.9)^3)</f>
        <v>0.618794649653555</v>
      </c>
      <c r="AI202" s="51" t="n">
        <f aca="false">W202/U202</f>
        <v>0.213249184348407</v>
      </c>
      <c r="AJ202" s="51" t="n">
        <f aca="false">EXP((((AI202-AI$213)/AI$214+2)/4-1.9)^3)</f>
        <v>0.19117873619716</v>
      </c>
      <c r="AK202" s="51" t="n">
        <f aca="false">Z202/U202</f>
        <v>0.544837059901662</v>
      </c>
      <c r="AL202" s="51" t="n">
        <f aca="false">EXP((((AK202-AK$213)/AK$214+2)/4-1.9)^3)</f>
        <v>0.149318167050126</v>
      </c>
      <c r="AM202" s="51" t="n">
        <f aca="false">0.01*AD202+0.15*AF202+0.24*AH202+0.25*AJ202+0.35*AL202</f>
        <v>0.263942892073124</v>
      </c>
      <c r="AO202" s="44" t="n">
        <f aca="false">0.01*AD202/$AM$213</f>
        <v>0.000782381861525183</v>
      </c>
      <c r="AP202" s="43" t="n">
        <f aca="false">AO202*$J$213</f>
        <v>7107.22020302554</v>
      </c>
      <c r="AQ202" s="44" t="n">
        <f aca="false">0.15*AF202/$AM$213</f>
        <v>0.00463613884148165</v>
      </c>
      <c r="AR202" s="43" t="n">
        <f aca="false">AQ202*$J$213</f>
        <v>42115.0607632655</v>
      </c>
      <c r="AS202" s="44" t="n">
        <f aca="false">0.24*AH202/$AM$213</f>
        <v>0.0523348982054831</v>
      </c>
      <c r="AT202" s="43" t="n">
        <f aca="false">AS202*$J$213</f>
        <v>475414.454425363</v>
      </c>
      <c r="AU202" s="44" t="n">
        <f aca="false">0.25*AJ202/$AM$213</f>
        <v>0.0168427571642927</v>
      </c>
      <c r="AV202" s="43" t="n">
        <f aca="false">AU202*$J$213</f>
        <v>153000.970343765</v>
      </c>
      <c r="AW202" s="44" t="n">
        <f aca="false">0.35*AL202/$AM$213</f>
        <v>0.0184168048655188</v>
      </c>
      <c r="AX202" s="43" t="n">
        <f aca="false">AW202*$J$213</f>
        <v>167299.747159567</v>
      </c>
    </row>
    <row r="203" customFormat="false" ht="13.8" hidden="false" customHeight="false" outlineLevel="0" collapsed="false">
      <c r="A203" s="13" t="s">
        <v>76</v>
      </c>
      <c r="B203" s="41"/>
      <c r="C203" s="41"/>
      <c r="D203" s="41"/>
      <c r="E203" s="41"/>
      <c r="F203" s="41"/>
      <c r="G203" s="41"/>
      <c r="H203" s="41"/>
      <c r="I203" s="15" t="n">
        <f aca="false">AO203+AQ203+AS203+AU203+AW203</f>
        <v>0.00375490856319918</v>
      </c>
      <c r="J203" s="43" t="n">
        <f aca="false">AP203+AR203+AT203+AV203+AX203</f>
        <v>34109.893535695</v>
      </c>
      <c r="K203" s="15" t="n">
        <f aca="false">I203-DatosMinisterio!J203</f>
        <v>-3.51281503885303E-017</v>
      </c>
      <c r="L203" s="43" t="n">
        <f aca="false">J203-DatosMinisterio!K203</f>
        <v>-0.106464304983092</v>
      </c>
      <c r="M203" s="44" t="n">
        <f aca="false">P237/P$247</f>
        <v>0.00890967292425629</v>
      </c>
      <c r="N203" s="43" t="n">
        <f aca="false">ROUND((N$213*M203),0)</f>
        <v>1537788</v>
      </c>
      <c r="O203" s="43" t="n">
        <f aca="false">N203-DatosMinisterio!L203</f>
        <v>-27</v>
      </c>
      <c r="P203" s="14" t="n">
        <f aca="false">N203+J203</f>
        <v>1571897.8935357</v>
      </c>
      <c r="Q203" s="43" t="n">
        <f aca="false">P203-DatosMinisterio!M203</f>
        <v>-27.1064643049613</v>
      </c>
      <c r="S203" s="14" t="n">
        <f aca="false">B203+DatosMinisterio!B203</f>
        <v>2916</v>
      </c>
      <c r="T203" s="14" t="n">
        <f aca="false">C203+DatosMinisterio!C203</f>
        <v>24</v>
      </c>
      <c r="U203" s="14" t="n">
        <f aca="false">D203+DatosMinisterio!D203</f>
        <v>160.956442666591</v>
      </c>
      <c r="V203" s="14" t="n">
        <f aca="false">E203+DatosMinisterio!E203</f>
        <v>48.2368247694335</v>
      </c>
      <c r="W203" s="14" t="n">
        <f aca="false">F203+DatosMinisterio!F203</f>
        <v>3</v>
      </c>
      <c r="X203" s="14" t="n">
        <f aca="false">G203+DatosMinisterio!G203</f>
        <v>9</v>
      </c>
      <c r="Y203" s="14" t="n">
        <f aca="false">H203+DatosMinisterio!H203</f>
        <v>9</v>
      </c>
      <c r="Z203" s="14" t="n">
        <f aca="false">X203+0.33*Y203</f>
        <v>11.97</v>
      </c>
      <c r="AC203" s="50" t="n">
        <f aca="false">IF(T203&gt;0,S203/T203,0)</f>
        <v>121.5</v>
      </c>
      <c r="AD203" s="51" t="n">
        <f aca="false">EXP((((AC203-AC$213)/AC$214+2)/4-1.9)^3)</f>
        <v>0.00864855850249568</v>
      </c>
      <c r="AE203" s="52" t="n">
        <f aca="false">S203/U203</f>
        <v>18.1167025792206</v>
      </c>
      <c r="AF203" s="51" t="n">
        <f aca="false">EXP((((AE203-AE$213)/AE$214+2)/4-1.9)^3)</f>
        <v>0.0329368091689739</v>
      </c>
      <c r="AG203" s="51" t="n">
        <f aca="false">V203/U203</f>
        <v>0.299688685772911</v>
      </c>
      <c r="AH203" s="51" t="n">
        <f aca="false">EXP((((AG203-AG$213)/AG$214+2)/4-1.9)^3)</f>
        <v>0.000540405877315278</v>
      </c>
      <c r="AI203" s="51" t="n">
        <f aca="false">W203/U203</f>
        <v>0.0186385829004327</v>
      </c>
      <c r="AJ203" s="51" t="n">
        <f aca="false">EXP((((AI203-AI$213)/AI$214+2)/4-1.9)^3)</f>
        <v>0.00988217890103873</v>
      </c>
      <c r="AK203" s="51" t="n">
        <f aca="false">Z203/U203</f>
        <v>0.0743679457727265</v>
      </c>
      <c r="AL203" s="51" t="n">
        <f aca="false">EXP((((AK203-AK$213)/AK$214+2)/4-1.9)^3)</f>
        <v>0.00865158045697172</v>
      </c>
      <c r="AM203" s="51" t="n">
        <f aca="false">0.01*AD203+0.15*AF203+0.24*AH203+0.25*AJ203+0.35*AL203</f>
        <v>0.0106553022561265</v>
      </c>
      <c r="AO203" s="44" t="n">
        <f aca="false">0.01*AD203/$AM$213</f>
        <v>3.04773582201089E-005</v>
      </c>
      <c r="AP203" s="43" t="n">
        <f aca="false">AO203*$J$213</f>
        <v>276.858790737485</v>
      </c>
      <c r="AQ203" s="44" t="n">
        <f aca="false">0.15*AF203/$AM$213</f>
        <v>0.00174103048163549</v>
      </c>
      <c r="AR203" s="43" t="n">
        <f aca="false">AQ203*$J$213</f>
        <v>15815.6619186458</v>
      </c>
      <c r="AS203" s="44" t="n">
        <f aca="false">0.24*AH203/$AM$213</f>
        <v>4.57051246237733E-005</v>
      </c>
      <c r="AT203" s="43" t="n">
        <f aca="false">AS203*$J$213</f>
        <v>415.189054197451</v>
      </c>
      <c r="AU203" s="44" t="n">
        <f aca="false">0.25*AJ203/$AM$213</f>
        <v>0.000870615335131422</v>
      </c>
      <c r="AV203" s="43" t="n">
        <f aca="false">AU203*$J$213</f>
        <v>7908.74022417598</v>
      </c>
      <c r="AW203" s="44" t="n">
        <f aca="false">0.35*AL203/$AM$213</f>
        <v>0.00106708026358839</v>
      </c>
      <c r="AX203" s="43" t="n">
        <f aca="false">AW203*$J$213</f>
        <v>9693.4435479383</v>
      </c>
    </row>
    <row r="204" customFormat="false" ht="13.8" hidden="false" customHeight="false" outlineLevel="0" collapsed="false">
      <c r="A204" s="13" t="s">
        <v>77</v>
      </c>
      <c r="B204" s="41"/>
      <c r="C204" s="41"/>
      <c r="D204" s="41"/>
      <c r="E204" s="41"/>
      <c r="F204" s="41"/>
      <c r="G204" s="41"/>
      <c r="H204" s="41"/>
      <c r="I204" s="15" t="n">
        <f aca="false">AO204+AQ204+AS204+AU204+AW204</f>
        <v>0.0470416054081573</v>
      </c>
      <c r="J204" s="43" t="n">
        <f aca="false">AP204+AR204+AT204+AV204+AX204</f>
        <v>427329.753897739</v>
      </c>
      <c r="K204" s="15" t="n">
        <f aca="false">I204-DatosMinisterio!J204</f>
        <v>-3.12250225675825E-016</v>
      </c>
      <c r="L204" s="43" t="n">
        <f aca="false">J204-DatosMinisterio!K204</f>
        <v>-0.246102261182386</v>
      </c>
      <c r="M204" s="44" t="n">
        <f aca="false">P238/P$247</f>
        <v>0.0404529817126255</v>
      </c>
      <c r="N204" s="43" t="n">
        <f aca="false">ROUND((N$213*M204),0)</f>
        <v>6982085</v>
      </c>
      <c r="O204" s="43" t="n">
        <f aca="false">N204-DatosMinisterio!L204</f>
        <v>-16</v>
      </c>
      <c r="P204" s="14" t="n">
        <f aca="false">N204+J204</f>
        <v>7409414.75389774</v>
      </c>
      <c r="Q204" s="43" t="n">
        <f aca="false">P204-DatosMinisterio!M204</f>
        <v>-16.246102261357</v>
      </c>
      <c r="S204" s="14" t="n">
        <f aca="false">B204+DatosMinisterio!B204</f>
        <v>7669</v>
      </c>
      <c r="T204" s="14" t="n">
        <f aca="false">C204+DatosMinisterio!C204</f>
        <v>76</v>
      </c>
      <c r="U204" s="14" t="n">
        <f aca="false">D204+DatosMinisterio!D204</f>
        <v>333.141774891775</v>
      </c>
      <c r="V204" s="14" t="n">
        <f aca="false">E204+DatosMinisterio!E204</f>
        <v>265.353896103896</v>
      </c>
      <c r="W204" s="14" t="n">
        <f aca="false">F204+DatosMinisterio!F204</f>
        <v>25</v>
      </c>
      <c r="X204" s="14" t="n">
        <f aca="false">G204+DatosMinisterio!G204</f>
        <v>113</v>
      </c>
      <c r="Y204" s="14" t="n">
        <f aca="false">H204+DatosMinisterio!H204</f>
        <v>21</v>
      </c>
      <c r="Z204" s="14" t="n">
        <f aca="false">X204+0.33*Y204</f>
        <v>119.93</v>
      </c>
      <c r="AC204" s="50" t="n">
        <f aca="false">IF(T204&gt;0,S204/T204,0)</f>
        <v>100.907894736842</v>
      </c>
      <c r="AD204" s="51" t="n">
        <f aca="false">EXP((((AC204-AC$213)/AC$214+2)/4-1.9)^3)</f>
        <v>0.00464309137452622</v>
      </c>
      <c r="AE204" s="52" t="n">
        <f aca="false">S204/U204</f>
        <v>23.0202291576653</v>
      </c>
      <c r="AF204" s="51" t="n">
        <f aca="false">EXP((((AE204-AE$213)/AE$214+2)/4-1.9)^3)</f>
        <v>0.146306962003656</v>
      </c>
      <c r="AG204" s="51" t="n">
        <f aca="false">V204/U204</f>
        <v>0.796519428372798</v>
      </c>
      <c r="AH204" s="51" t="n">
        <f aca="false">EXP((((AG204-AG$213)/AG$214+2)/4-1.9)^3)</f>
        <v>0.347588863891735</v>
      </c>
      <c r="AI204" s="51" t="n">
        <f aca="false">W204/U204</f>
        <v>0.0750431254324725</v>
      </c>
      <c r="AJ204" s="51" t="n">
        <f aca="false">EXP((((AI204-AI$213)/AI$214+2)/4-1.9)^3)</f>
        <v>0.0287555208263016</v>
      </c>
      <c r="AK204" s="51" t="n">
        <f aca="false">Z204/U204</f>
        <v>0.359996881324657</v>
      </c>
      <c r="AL204" s="51" t="n">
        <f aca="false">EXP((((AK204-AK$213)/AK$214+2)/4-1.9)^3)</f>
        <v>0.0596778819752269</v>
      </c>
      <c r="AM204" s="51" t="n">
        <f aca="false">0.01*AD204+0.15*AF204+0.24*AH204+0.25*AJ204+0.35*AL204</f>
        <v>0.133489941446215</v>
      </c>
      <c r="AO204" s="44" t="n">
        <f aca="false">0.01*AD204/$AM$213</f>
        <v>1.63621670627884E-005</v>
      </c>
      <c r="AP204" s="43" t="n">
        <f aca="false">AO204*$J$213</f>
        <v>148.635250933902</v>
      </c>
      <c r="AQ204" s="44" t="n">
        <f aca="false">0.15*AF204/$AM$213</f>
        <v>0.00773374491794421</v>
      </c>
      <c r="AR204" s="43" t="n">
        <f aca="false">AQ204*$J$213</f>
        <v>70253.9652679435</v>
      </c>
      <c r="AS204" s="44" t="n">
        <f aca="false">0.24*AH204/$AM$213</f>
        <v>0.0293975195475884</v>
      </c>
      <c r="AT204" s="43" t="n">
        <f aca="false">AS204*$J$213</f>
        <v>267049.448769376</v>
      </c>
      <c r="AU204" s="44" t="n">
        <f aca="false">0.25*AJ204/$AM$213</f>
        <v>0.00253334792374966</v>
      </c>
      <c r="AV204" s="43" t="n">
        <f aca="false">AU204*$J$213</f>
        <v>23013.1377405237</v>
      </c>
      <c r="AW204" s="44" t="n">
        <f aca="false">0.35*AL204/$AM$213</f>
        <v>0.00736063085181226</v>
      </c>
      <c r="AX204" s="43" t="n">
        <f aca="false">AW204*$J$213</f>
        <v>66864.5668689615</v>
      </c>
    </row>
    <row r="205" customFormat="false" ht="13.8" hidden="false" customHeight="false" outlineLevel="0" collapsed="false">
      <c r="A205" s="13" t="s">
        <v>78</v>
      </c>
      <c r="B205" s="41"/>
      <c r="C205" s="41"/>
      <c r="D205" s="41"/>
      <c r="E205" s="41"/>
      <c r="F205" s="41"/>
      <c r="G205" s="41"/>
      <c r="H205" s="41"/>
      <c r="I205" s="15" t="n">
        <f aca="false">AO205+AQ205+AS205+AU205+AW205</f>
        <v>0.00624186371631796</v>
      </c>
      <c r="J205" s="43" t="n">
        <f aca="false">AP205+AR205+AT205+AV205+AX205</f>
        <v>56701.5955899934</v>
      </c>
      <c r="K205" s="15" t="n">
        <f aca="false">I205-DatosMinisterio!J205</f>
        <v>3.03576608295941E-017</v>
      </c>
      <c r="L205" s="43" t="n">
        <f aca="false">J205-DatosMinisterio!K205</f>
        <v>-0.404410006623948</v>
      </c>
      <c r="M205" s="44" t="n">
        <f aca="false">P239/P$247</f>
        <v>0.0130905796839327</v>
      </c>
      <c r="N205" s="43" t="n">
        <f aca="false">ROUND((N$213*M205),0)</f>
        <v>2259402</v>
      </c>
      <c r="O205" s="43" t="n">
        <f aca="false">N205-DatosMinisterio!L205</f>
        <v>-583</v>
      </c>
      <c r="P205" s="14" t="n">
        <f aca="false">N205+J205</f>
        <v>2316103.59558999</v>
      </c>
      <c r="Q205" s="43" t="n">
        <f aca="false">P205-DatosMinisterio!M205</f>
        <v>-583.404410006478</v>
      </c>
      <c r="S205" s="14" t="n">
        <f aca="false">B205+DatosMinisterio!B205</f>
        <v>4207</v>
      </c>
      <c r="T205" s="14" t="n">
        <f aca="false">C205+DatosMinisterio!C205</f>
        <v>41</v>
      </c>
      <c r="U205" s="14" t="n">
        <f aca="false">D205+DatosMinisterio!D205</f>
        <v>280.220742590743</v>
      </c>
      <c r="V205" s="14" t="n">
        <f aca="false">E205+DatosMinisterio!E205</f>
        <v>147.692770562771</v>
      </c>
      <c r="W205" s="14" t="n">
        <f aca="false">F205+DatosMinisterio!F205</f>
        <v>15</v>
      </c>
      <c r="X205" s="14" t="n">
        <f aca="false">G205+DatosMinisterio!G205</f>
        <v>33</v>
      </c>
      <c r="Y205" s="14" t="n">
        <f aca="false">H205+DatosMinisterio!H205</f>
        <v>10</v>
      </c>
      <c r="Z205" s="14" t="n">
        <f aca="false">X205+0.33*Y205</f>
        <v>36.3</v>
      </c>
      <c r="AC205" s="50" t="n">
        <f aca="false">IF(T205&gt;0,S205/T205,0)</f>
        <v>102.609756097561</v>
      </c>
      <c r="AD205" s="51" t="n">
        <f aca="false">EXP((((AC205-AC$213)/AC$214+2)/4-1.9)^3)</f>
        <v>0.00489753570121412</v>
      </c>
      <c r="AE205" s="52" t="n">
        <f aca="false">S205/U205</f>
        <v>15.0131641259128</v>
      </c>
      <c r="AF205" s="51" t="n">
        <f aca="false">EXP((((AE205-AE$213)/AE$214+2)/4-1.9)^3)</f>
        <v>0.00936055097194893</v>
      </c>
      <c r="AG205" s="51" t="n">
        <f aca="false">V205/U205</f>
        <v>0.527058665241186</v>
      </c>
      <c r="AH205" s="51" t="n">
        <f aca="false">EXP((((AG205-AG$213)/AG$214+2)/4-1.9)^3)</f>
        <v>0.0280548816504858</v>
      </c>
      <c r="AI205" s="51" t="n">
        <f aca="false">W205/U205</f>
        <v>0.0535292279269533</v>
      </c>
      <c r="AJ205" s="51" t="n">
        <f aca="false">EXP((((AI205-AI$213)/AI$214+2)/4-1.9)^3)</f>
        <v>0.0195589198351079</v>
      </c>
      <c r="AK205" s="51" t="n">
        <f aca="false">Z205/U205</f>
        <v>0.129540731583227</v>
      </c>
      <c r="AL205" s="51" t="n">
        <f aca="false">EXP((((AK205-AK$213)/AK$214+2)/4-1.9)^3)</f>
        <v>0.0132473547477103</v>
      </c>
      <c r="AM205" s="51" t="n">
        <f aca="false">0.01*AD205+0.15*AF205+0.24*AH205+0.25*AJ205+0.35*AL205</f>
        <v>0.0177125337193967</v>
      </c>
      <c r="AO205" s="44" t="n">
        <f aca="false">0.01*AD205/$AM$213</f>
        <v>1.72588241056128E-005</v>
      </c>
      <c r="AP205" s="43" t="n">
        <f aca="false">AO205*$J$213</f>
        <v>156.780556140139</v>
      </c>
      <c r="AQ205" s="44" t="n">
        <f aca="false">0.15*AF205/$AM$213</f>
        <v>0.000494796095257989</v>
      </c>
      <c r="AR205" s="43" t="n">
        <f aca="false">AQ205*$J$213</f>
        <v>4494.76780780728</v>
      </c>
      <c r="AS205" s="44" t="n">
        <f aca="false">0.24*AH205/$AM$213</f>
        <v>0.00237275706273007</v>
      </c>
      <c r="AT205" s="43" t="n">
        <f aca="false">AS205*$J$213</f>
        <v>21554.317351162</v>
      </c>
      <c r="AU205" s="44" t="n">
        <f aca="false">0.25*AJ205/$AM$213</f>
        <v>0.00172313168154254</v>
      </c>
      <c r="AV205" s="43" t="n">
        <f aca="false">AU205*$J$213</f>
        <v>15653.0677687986</v>
      </c>
      <c r="AW205" s="44" t="n">
        <f aca="false">0.35*AL205/$AM$213</f>
        <v>0.00163392005268176</v>
      </c>
      <c r="AX205" s="43" t="n">
        <f aca="false">AW205*$J$213</f>
        <v>14842.6621060853</v>
      </c>
    </row>
    <row r="206" customFormat="false" ht="13.8" hidden="false" customHeight="false" outlineLevel="0" collapsed="false">
      <c r="A206" s="13" t="s">
        <v>79</v>
      </c>
      <c r="B206" s="41"/>
      <c r="C206" s="41"/>
      <c r="D206" s="41"/>
      <c r="E206" s="41"/>
      <c r="F206" s="41"/>
      <c r="G206" s="41"/>
      <c r="H206" s="41"/>
      <c r="I206" s="15" t="n">
        <f aca="false">AO206+AQ206+AS206+AU206+AW206</f>
        <v>0.00521718612328377</v>
      </c>
      <c r="J206" s="43" t="n">
        <f aca="false">AP206+AR206+AT206+AV206+AX206</f>
        <v>47393.3413359857</v>
      </c>
      <c r="K206" s="15" t="n">
        <f aca="false">I206-DatosMinisterio!J206</f>
        <v>7.80625564189563E-017</v>
      </c>
      <c r="L206" s="43" t="n">
        <f aca="false">J206-DatosMinisterio!K206</f>
        <v>0.341335985736805</v>
      </c>
      <c r="M206" s="44" t="n">
        <f aca="false">P240/P$247</f>
        <v>0.0235343799309741</v>
      </c>
      <c r="N206" s="43" t="n">
        <f aca="false">ROUND((N$213*M206),0)</f>
        <v>4061976</v>
      </c>
      <c r="O206" s="43" t="n">
        <f aca="false">N206-DatosMinisterio!L206</f>
        <v>114</v>
      </c>
      <c r="P206" s="14" t="n">
        <f aca="false">N206+J206</f>
        <v>4109369.34133599</v>
      </c>
      <c r="Q206" s="43" t="n">
        <f aca="false">P206-DatosMinisterio!M206</f>
        <v>114.34133598581</v>
      </c>
      <c r="S206" s="14" t="n">
        <f aca="false">B206+DatosMinisterio!B206</f>
        <v>4694</v>
      </c>
      <c r="T206" s="14" t="n">
        <f aca="false">C206+DatosMinisterio!C206</f>
        <v>25</v>
      </c>
      <c r="U206" s="14" t="n">
        <f aca="false">D206+DatosMinisterio!D206</f>
        <v>257.833957290384</v>
      </c>
      <c r="V206" s="14" t="n">
        <f aca="false">E206+DatosMinisterio!E206</f>
        <v>119.735173551928</v>
      </c>
      <c r="W206" s="14" t="n">
        <f aca="false">F206+DatosMinisterio!F206</f>
        <v>9</v>
      </c>
      <c r="X206" s="14" t="n">
        <f aca="false">G206+DatosMinisterio!G206</f>
        <v>18</v>
      </c>
      <c r="Y206" s="14" t="n">
        <f aca="false">H206+DatosMinisterio!H206</f>
        <v>5</v>
      </c>
      <c r="Z206" s="14" t="n">
        <f aca="false">X206+0.33*Y206</f>
        <v>19.65</v>
      </c>
      <c r="AC206" s="50" t="n">
        <f aca="false">IF(T206&gt;0,S206/T206,0)</f>
        <v>187.76</v>
      </c>
      <c r="AD206" s="51" t="n">
        <f aca="false">EXP((((AC206-AC$213)/AC$214+2)/4-1.9)^3)</f>
        <v>0.0460766833946405</v>
      </c>
      <c r="AE206" s="52" t="n">
        <f aca="false">S206/U206</f>
        <v>18.205515089362</v>
      </c>
      <c r="AF206" s="51" t="n">
        <f aca="false">EXP((((AE206-AE$213)/AE$214+2)/4-1.9)^3)</f>
        <v>0.0340148688563527</v>
      </c>
      <c r="AG206" s="51" t="n">
        <f aca="false">V206/U206</f>
        <v>0.464388689566894</v>
      </c>
      <c r="AH206" s="51" t="n">
        <f aca="false">EXP((((AG206-AG$213)/AG$214+2)/4-1.9)^3)</f>
        <v>0.0114232709208836</v>
      </c>
      <c r="AI206" s="51" t="n">
        <f aca="false">W206/U206</f>
        <v>0.0349061857273664</v>
      </c>
      <c r="AJ206" s="51" t="n">
        <f aca="false">EXP((((AI206-AI$213)/AI$214+2)/4-1.9)^3)</f>
        <v>0.0137096633918572</v>
      </c>
      <c r="AK206" s="51" t="n">
        <f aca="false">Z206/U206</f>
        <v>0.0762118388380833</v>
      </c>
      <c r="AL206" s="51" t="n">
        <f aca="false">EXP((((AK206-AK$213)/AK$214+2)/4-1.9)^3)</f>
        <v>0.00877945304652362</v>
      </c>
      <c r="AM206" s="51" t="n">
        <f aca="false">0.01*AD206+0.15*AF206+0.24*AH206+0.25*AJ206+0.35*AL206</f>
        <v>0.0148048065976589</v>
      </c>
      <c r="AO206" s="44" t="n">
        <f aca="false">0.01*AD206/$AM$213</f>
        <v>0.000162373369505192</v>
      </c>
      <c r="AP206" s="43" t="n">
        <f aca="false">AO206*$J$213</f>
        <v>1475.01284082809</v>
      </c>
      <c r="AQ206" s="44" t="n">
        <f aca="false">0.15*AF206/$AM$213</f>
        <v>0.00179801641391326</v>
      </c>
      <c r="AR206" s="43" t="n">
        <f aca="false">AQ206*$J$213</f>
        <v>16333.3267433176</v>
      </c>
      <c r="AS206" s="44" t="n">
        <f aca="false">0.24*AH206/$AM$213</f>
        <v>0.000966129427836536</v>
      </c>
      <c r="AT206" s="43" t="n">
        <f aca="false">AS206*$J$213</f>
        <v>8776.39797895074</v>
      </c>
      <c r="AU206" s="44" t="n">
        <f aca="false">0.25*AJ206/$AM$213</f>
        <v>0.00120781492704874</v>
      </c>
      <c r="AV206" s="43" t="n">
        <f aca="false">AU206*$J$213</f>
        <v>10971.8886303199</v>
      </c>
      <c r="AW206" s="44" t="n">
        <f aca="false">0.35*AL206/$AM$213</f>
        <v>0.00108285198498004</v>
      </c>
      <c r="AX206" s="43" t="n">
        <f aca="false">AW206*$J$213</f>
        <v>9836.71514256945</v>
      </c>
    </row>
    <row r="207" customFormat="false" ht="13.8" hidden="false" customHeight="false" outlineLevel="0" collapsed="false">
      <c r="A207" s="13" t="s">
        <v>80</v>
      </c>
      <c r="B207" s="41"/>
      <c r="C207" s="41"/>
      <c r="D207" s="41"/>
      <c r="E207" s="41"/>
      <c r="F207" s="41"/>
      <c r="G207" s="41"/>
      <c r="H207" s="41"/>
      <c r="I207" s="15" t="n">
        <f aca="false">AO207+AQ207+AS207+AU207+AW207</f>
        <v>0.0153774209197715</v>
      </c>
      <c r="J207" s="43" t="n">
        <f aca="false">AP207+AR207+AT207+AV207+AX207</f>
        <v>139689.737206299</v>
      </c>
      <c r="K207" s="15" t="n">
        <f aca="false">I207-DatosMinisterio!J207</f>
        <v>1.09287578986539E-016</v>
      </c>
      <c r="L207" s="43" t="n">
        <f aca="false">J207-DatosMinisterio!K207</f>
        <v>-0.262793701112969</v>
      </c>
      <c r="M207" s="44" t="n">
        <f aca="false">P241/P$247</f>
        <v>0.0117049296461907</v>
      </c>
      <c r="N207" s="43" t="n">
        <f aca="false">ROUND((N$213*M207),0)</f>
        <v>2020242</v>
      </c>
      <c r="O207" s="43" t="n">
        <f aca="false">N207-DatosMinisterio!L207</f>
        <v>580</v>
      </c>
      <c r="P207" s="14" t="n">
        <f aca="false">N207+J207</f>
        <v>2159931.7372063</v>
      </c>
      <c r="Q207" s="43" t="n">
        <f aca="false">P207-DatosMinisterio!M207</f>
        <v>579.737206298858</v>
      </c>
      <c r="S207" s="14" t="n">
        <f aca="false">B207+DatosMinisterio!B207</f>
        <v>7566</v>
      </c>
      <c r="T207" s="14" t="n">
        <f aca="false">C207+DatosMinisterio!C207</f>
        <v>50</v>
      </c>
      <c r="U207" s="14" t="n">
        <f aca="false">D207+DatosMinisterio!D207</f>
        <v>330.994906999121</v>
      </c>
      <c r="V207" s="14" t="n">
        <f aca="false">E207+DatosMinisterio!E207</f>
        <v>202.183098923218</v>
      </c>
      <c r="W207" s="14" t="n">
        <f aca="false">F207+DatosMinisterio!F207</f>
        <v>2</v>
      </c>
      <c r="X207" s="14" t="n">
        <f aca="false">G207+DatosMinisterio!G207</f>
        <v>10</v>
      </c>
      <c r="Y207" s="14" t="n">
        <f aca="false">H207+DatosMinisterio!H207</f>
        <v>2</v>
      </c>
      <c r="Z207" s="14" t="n">
        <f aca="false">X207+0.33*Y207</f>
        <v>10.66</v>
      </c>
      <c r="AC207" s="50" t="n">
        <f aca="false">IF(T207&gt;0,S207/T207,0)</f>
        <v>151.32</v>
      </c>
      <c r="AD207" s="51" t="n">
        <f aca="false">EXP((((AC207-AC$213)/AC$214+2)/4-1.9)^3)</f>
        <v>0.0194944871475109</v>
      </c>
      <c r="AE207" s="52" t="n">
        <f aca="false">S207/U207</f>
        <v>22.8583577572089</v>
      </c>
      <c r="AF207" s="51" t="n">
        <f aca="false">EXP((((AE207-AE$213)/AE$214+2)/4-1.9)^3)</f>
        <v>0.140508820132998</v>
      </c>
      <c r="AG207" s="51" t="n">
        <f aca="false">V207/U207</f>
        <v>0.610834471008205</v>
      </c>
      <c r="AH207" s="51" t="n">
        <f aca="false">EXP((((AG207-AG$213)/AG$214+2)/4-1.9)^3)</f>
        <v>0.0763417660283647</v>
      </c>
      <c r="AI207" s="51" t="n">
        <f aca="false">W207/U207</f>
        <v>0.0060423890449931</v>
      </c>
      <c r="AJ207" s="51" t="n">
        <f aca="false">EXP((((AI207-AI$213)/AI$214+2)/4-1.9)^3)</f>
        <v>0.00758451630088012</v>
      </c>
      <c r="AK207" s="51" t="n">
        <f aca="false">Z207/U207</f>
        <v>0.0322059336098132</v>
      </c>
      <c r="AL207" s="51" t="n">
        <f aca="false">EXP((((AK207-AK$213)/AK$214+2)/4-1.9)^3)</f>
        <v>0.00613451219121219</v>
      </c>
      <c r="AM207" s="51" t="n">
        <f aca="false">0.01*AD207+0.15*AF207+0.24*AH207+0.25*AJ207+0.35*AL207</f>
        <v>0.0436365000803766</v>
      </c>
      <c r="AO207" s="44" t="n">
        <f aca="false">0.01*AD207/$AM$213</f>
        <v>6.86982076771001E-005</v>
      </c>
      <c r="AP207" s="43" t="n">
        <f aca="false">AO207*$J$213</f>
        <v>624.060083093599</v>
      </c>
      <c r="AQ207" s="44" t="n">
        <f aca="false">0.15*AF207/$AM$213</f>
        <v>0.00742725676719851</v>
      </c>
      <c r="AR207" s="43" t="n">
        <f aca="false">AQ207*$J$213</f>
        <v>67469.8020810294</v>
      </c>
      <c r="AS207" s="44" t="n">
        <f aca="false">0.24*AH207/$AM$213</f>
        <v>0.00645664689595837</v>
      </c>
      <c r="AT207" s="43" t="n">
        <f aca="false">AS207*$J$213</f>
        <v>58652.7033912844</v>
      </c>
      <c r="AU207" s="44" t="n">
        <f aca="false">0.25*AJ207/$AM$213</f>
        <v>0.000668192335640312</v>
      </c>
      <c r="AV207" s="43" t="n">
        <f aca="false">AU207*$J$213</f>
        <v>6069.91330053578</v>
      </c>
      <c r="AW207" s="44" t="n">
        <f aca="false">0.35*AL207/$AM$213</f>
        <v>0.000756626713297212</v>
      </c>
      <c r="AX207" s="43" t="n">
        <f aca="false">AW207*$J$213</f>
        <v>6873.25835035565</v>
      </c>
    </row>
    <row r="208" customFormat="false" ht="13.8" hidden="false" customHeight="false" outlineLevel="0" collapsed="false">
      <c r="A208" s="13" t="s">
        <v>81</v>
      </c>
      <c r="B208" s="41"/>
      <c r="C208" s="41"/>
      <c r="D208" s="41"/>
      <c r="E208" s="41"/>
      <c r="F208" s="41"/>
      <c r="G208" s="41"/>
      <c r="H208" s="41"/>
      <c r="I208" s="15" t="n">
        <f aca="false">AO208+AQ208+AS208+AU208+AW208</f>
        <v>0.0390822738705291</v>
      </c>
      <c r="J208" s="43" t="n">
        <f aca="false">AP208+AR208+AT208+AV208+AX208</f>
        <v>355026.54150407</v>
      </c>
      <c r="K208" s="15" t="n">
        <f aca="false">I208-DatosMinisterio!J208</f>
        <v>0</v>
      </c>
      <c r="L208" s="43" t="n">
        <f aca="false">J208-DatosMinisterio!K208</f>
        <v>-0.458495930302888</v>
      </c>
      <c r="M208" s="44" t="n">
        <f aca="false">P242/P$247</f>
        <v>0.0177638511247076</v>
      </c>
      <c r="N208" s="43" t="n">
        <f aca="false">ROUND((N$213*M208),0)</f>
        <v>3065997</v>
      </c>
      <c r="O208" s="43" t="n">
        <f aca="false">N208-DatosMinisterio!L208</f>
        <v>548</v>
      </c>
      <c r="P208" s="14" t="n">
        <f aca="false">N208+J208</f>
        <v>3421023.54150407</v>
      </c>
      <c r="Q208" s="43" t="n">
        <f aca="false">P208-DatosMinisterio!M208</f>
        <v>547.541504069697</v>
      </c>
      <c r="S208" s="14" t="n">
        <f aca="false">B208+DatosMinisterio!B208</f>
        <v>6744</v>
      </c>
      <c r="T208" s="14" t="n">
        <f aca="false">C208+DatosMinisterio!C208</f>
        <v>32</v>
      </c>
      <c r="U208" s="14" t="n">
        <f aca="false">D208+DatosMinisterio!D208</f>
        <v>220.654458305825</v>
      </c>
      <c r="V208" s="14" t="n">
        <f aca="false">E208+DatosMinisterio!E208</f>
        <v>138.878834868835</v>
      </c>
      <c r="W208" s="14" t="n">
        <f aca="false">F208+DatosMinisterio!F208</f>
        <v>5</v>
      </c>
      <c r="X208" s="14" t="n">
        <f aca="false">G208+DatosMinisterio!G208</f>
        <v>9</v>
      </c>
      <c r="Y208" s="14" t="n">
        <f aca="false">H208+DatosMinisterio!H208</f>
        <v>0</v>
      </c>
      <c r="Z208" s="14" t="n">
        <f aca="false">X208+0.33*Y208</f>
        <v>9</v>
      </c>
      <c r="AC208" s="50" t="n">
        <f aca="false">IF(T208&gt;0,S208/T208,0)</f>
        <v>210.75</v>
      </c>
      <c r="AD208" s="51" t="n">
        <f aca="false">EXP((((AC208-AC$213)/AC$214+2)/4-1.9)^3)</f>
        <v>0.0738920929789707</v>
      </c>
      <c r="AE208" s="52" t="n">
        <f aca="false">S208/U208</f>
        <v>30.5636244641515</v>
      </c>
      <c r="AF208" s="51" t="n">
        <f aca="false">EXP((((AE208-AE$213)/AE$214+2)/4-1.9)^3)</f>
        <v>0.553034234922802</v>
      </c>
      <c r="AG208" s="51" t="n">
        <f aca="false">V208/U208</f>
        <v>0.62939510008155</v>
      </c>
      <c r="AH208" s="51" t="n">
        <f aca="false">EXP((((AG208-AG$213)/AG$214+2)/4-1.9)^3)</f>
        <v>0.0925882731123439</v>
      </c>
      <c r="AI208" s="51" t="n">
        <f aca="false">W208/U208</f>
        <v>0.0226598639265654</v>
      </c>
      <c r="AJ208" s="51" t="n">
        <f aca="false">EXP((((AI208-AI$213)/AI$214+2)/4-1.9)^3)</f>
        <v>0.0107311778090198</v>
      </c>
      <c r="AK208" s="51" t="n">
        <f aca="false">Z208/U208</f>
        <v>0.0407877550678178</v>
      </c>
      <c r="AL208" s="51" t="n">
        <f aca="false">EXP((((AK208-AK$213)/AK$214+2)/4-1.9)^3)</f>
        <v>0.00658775409748449</v>
      </c>
      <c r="AM208" s="51" t="n">
        <f aca="false">0.01*AD208+0.15*AF208+0.24*AH208+0.25*AJ208+0.35*AL208</f>
        <v>0.110903750101547</v>
      </c>
      <c r="AO208" s="44" t="n">
        <f aca="false">0.01*AD208/$AM$213</f>
        <v>0.000260394352041883</v>
      </c>
      <c r="AP208" s="43" t="n">
        <f aca="false">AO208*$J$213</f>
        <v>2365.44338589098</v>
      </c>
      <c r="AQ208" s="44" t="n">
        <f aca="false">0.15*AF208/$AM$213</f>
        <v>0.0292332343260365</v>
      </c>
      <c r="AR208" s="43" t="n">
        <f aca="false">AQ208*$J$213</f>
        <v>265557.068509696</v>
      </c>
      <c r="AS208" s="44" t="n">
        <f aca="false">0.24*AH208/$AM$213</f>
        <v>0.00783070417798359</v>
      </c>
      <c r="AT208" s="43" t="n">
        <f aca="false">AS208*$J$213</f>
        <v>71134.7510398413</v>
      </c>
      <c r="AU208" s="44" t="n">
        <f aca="false">0.25*AJ208/$AM$213</f>
        <v>0.0009454117414908</v>
      </c>
      <c r="AV208" s="43" t="n">
        <f aca="false">AU208*$J$213</f>
        <v>8588.19683805349</v>
      </c>
      <c r="AW208" s="44" t="n">
        <f aca="false">0.35*AL208/$AM$213</f>
        <v>0.000812529272976307</v>
      </c>
      <c r="AX208" s="43" t="n">
        <f aca="false">AW208*$J$213</f>
        <v>7381.08173058788</v>
      </c>
    </row>
    <row r="209" customFormat="false" ht="13.8" hidden="false" customHeight="false" outlineLevel="0" collapsed="false">
      <c r="A209" s="13" t="s">
        <v>82</v>
      </c>
      <c r="B209" s="41"/>
      <c r="C209" s="41"/>
      <c r="D209" s="41"/>
      <c r="E209" s="41"/>
      <c r="F209" s="41"/>
      <c r="G209" s="41"/>
      <c r="H209" s="41"/>
      <c r="I209" s="15" t="n">
        <f aca="false">AO209+AQ209+AS209+AU209+AW209</f>
        <v>0.00712143273703491</v>
      </c>
      <c r="J209" s="43" t="n">
        <f aca="false">AP209+AR209+AT209+AV209+AX209</f>
        <v>64691.6718192768</v>
      </c>
      <c r="K209" s="15" t="n">
        <f aca="false">I209-DatosMinisterio!J209</f>
        <v>0</v>
      </c>
      <c r="L209" s="43" t="n">
        <f aca="false">J209-DatosMinisterio!K209</f>
        <v>-0.328180723205151</v>
      </c>
      <c r="M209" s="44" t="n">
        <f aca="false">P243/P$247</f>
        <v>0.0137404157328816</v>
      </c>
      <c r="N209" s="43" t="n">
        <f aca="false">ROUND((N$213*M209),0)</f>
        <v>2371562</v>
      </c>
      <c r="O209" s="43" t="n">
        <f aca="false">N209-DatosMinisterio!L209</f>
        <v>991</v>
      </c>
      <c r="P209" s="14" t="n">
        <f aca="false">N209+J209</f>
        <v>2436253.67181928</v>
      </c>
      <c r="Q209" s="43" t="n">
        <f aca="false">P209-DatosMinisterio!M209</f>
        <v>990.671819276642</v>
      </c>
      <c r="S209" s="14" t="n">
        <f aca="false">B209+DatosMinisterio!B209</f>
        <v>3851</v>
      </c>
      <c r="T209" s="14" t="n">
        <f aca="false">C209+DatosMinisterio!C209</f>
        <v>35</v>
      </c>
      <c r="U209" s="14" t="n">
        <f aca="false">D209+DatosMinisterio!D209</f>
        <v>308.046666666667</v>
      </c>
      <c r="V209" s="14" t="n">
        <f aca="false">E209+DatosMinisterio!E209</f>
        <v>155.727272727273</v>
      </c>
      <c r="W209" s="14" t="n">
        <f aca="false">F209+DatosMinisterio!F209</f>
        <v>28</v>
      </c>
      <c r="X209" s="14" t="n">
        <f aca="false">G209+DatosMinisterio!G209</f>
        <v>42</v>
      </c>
      <c r="Y209" s="14" t="n">
        <f aca="false">H209+DatosMinisterio!H209</f>
        <v>11</v>
      </c>
      <c r="Z209" s="14" t="n">
        <f aca="false">X209+0.33*Y209</f>
        <v>45.63</v>
      </c>
      <c r="AC209" s="50" t="n">
        <f aca="false">IF(T209&gt;0,S209/T209,0)</f>
        <v>110.028571428571</v>
      </c>
      <c r="AD209" s="51" t="n">
        <f aca="false">EXP((((AC209-AC$213)/AC$214+2)/4-1.9)^3)</f>
        <v>0.00615448391495599</v>
      </c>
      <c r="AE209" s="52" t="n">
        <f aca="false">S209/U209</f>
        <v>12.5013526089121</v>
      </c>
      <c r="AF209" s="51" t="n">
        <f aca="false">EXP((((AE209-AE$213)/AE$214+2)/4-1.9)^3)</f>
        <v>0.00276535243201979</v>
      </c>
      <c r="AG209" s="51" t="n">
        <f aca="false">V209/U209</f>
        <v>0.505531432663686</v>
      </c>
      <c r="AH209" s="51" t="n">
        <f aca="false">EXP((((AG209-AG$213)/AG$214+2)/4-1.9)^3)</f>
        <v>0.0209177575732864</v>
      </c>
      <c r="AI209" s="51" t="n">
        <f aca="false">W209/U209</f>
        <v>0.090895318891077</v>
      </c>
      <c r="AJ209" s="51" t="n">
        <f aca="false">EXP((((AI209-AI$213)/AI$214+2)/4-1.9)^3)</f>
        <v>0.0375659812486351</v>
      </c>
      <c r="AK209" s="51" t="n">
        <f aca="false">Z209/U209</f>
        <v>0.148126907178566</v>
      </c>
      <c r="AL209" s="51" t="n">
        <f aca="false">EXP((((AK209-AK$213)/AK$214+2)/4-1.9)^3)</f>
        <v>0.0152010899437514</v>
      </c>
      <c r="AM209" s="51" t="n">
        <f aca="false">0.01*AD209+0.15*AF209+0.24*AH209+0.25*AJ209+0.35*AL209</f>
        <v>0.020208486314013</v>
      </c>
      <c r="AO209" s="44" t="n">
        <f aca="false">0.01*AD209/$AM$213</f>
        <v>2.16882860747123E-005</v>
      </c>
      <c r="AP209" s="43" t="n">
        <f aca="false">AO209*$J$213</f>
        <v>197.018147453859</v>
      </c>
      <c r="AQ209" s="44" t="n">
        <f aca="false">0.15*AF209/$AM$213</f>
        <v>0.000146175752845742</v>
      </c>
      <c r="AR209" s="43" t="n">
        <f aca="false">AQ209*$J$213</f>
        <v>1327.8723790867</v>
      </c>
      <c r="AS209" s="44" t="n">
        <f aca="false">0.24*AH209/$AM$213</f>
        <v>0.00176913086416928</v>
      </c>
      <c r="AT209" s="43" t="n">
        <f aca="false">AS209*$J$213</f>
        <v>16070.9280697137</v>
      </c>
      <c r="AU209" s="44" t="n">
        <f aca="false">0.25*AJ209/$AM$213</f>
        <v>0.00330954536260049</v>
      </c>
      <c r="AV209" s="43" t="n">
        <f aca="false">AU209*$J$213</f>
        <v>30064.1781470373</v>
      </c>
      <c r="AW209" s="44" t="n">
        <f aca="false">0.35*AL209/$AM$213</f>
        <v>0.00187489247134468</v>
      </c>
      <c r="AX209" s="43" t="n">
        <f aca="false">AW209*$J$213</f>
        <v>17031.6750759853</v>
      </c>
    </row>
    <row r="210" customFormat="false" ht="13.8" hidden="false" customHeight="false" outlineLevel="0" collapsed="false">
      <c r="A210" s="13" t="s">
        <v>83</v>
      </c>
      <c r="B210" s="41"/>
      <c r="C210" s="41"/>
      <c r="D210" s="41"/>
      <c r="E210" s="41"/>
      <c r="F210" s="41"/>
      <c r="G210" s="41"/>
      <c r="H210" s="41"/>
      <c r="I210" s="15" t="n">
        <f aca="false">AO210+AQ210+AS210+AU210+AW210</f>
        <v>0.0153479155235068</v>
      </c>
      <c r="J210" s="43" t="n">
        <f aca="false">AP210+AR210+AT210+AV210+AX210</f>
        <v>139421.707796693</v>
      </c>
      <c r="K210" s="15" t="n">
        <f aca="false">I210-DatosMinisterio!J210</f>
        <v>5.89805981832114E-017</v>
      </c>
      <c r="L210" s="43" t="n">
        <f aca="false">J210-DatosMinisterio!K210</f>
        <v>-0.292203307180898</v>
      </c>
      <c r="M210" s="44" t="n">
        <f aca="false">P244/P$247</f>
        <v>0.00977377677282744</v>
      </c>
      <c r="N210" s="43" t="n">
        <f aca="false">ROUND((N$213*M210),0)</f>
        <v>1686930</v>
      </c>
      <c r="O210" s="43" t="n">
        <f aca="false">N210-DatosMinisterio!L210</f>
        <v>-1132</v>
      </c>
      <c r="P210" s="14" t="n">
        <f aca="false">N210+J210</f>
        <v>1826351.70779669</v>
      </c>
      <c r="Q210" s="43" t="n">
        <f aca="false">P210-DatosMinisterio!M210</f>
        <v>-1132.29220330715</v>
      </c>
      <c r="S210" s="14" t="n">
        <f aca="false">B210+DatosMinisterio!B210</f>
        <v>5548</v>
      </c>
      <c r="T210" s="14" t="n">
        <f aca="false">C210+DatosMinisterio!C210</f>
        <v>20</v>
      </c>
      <c r="U210" s="14" t="n">
        <f aca="false">D210+DatosMinisterio!D210</f>
        <v>295.712737210443</v>
      </c>
      <c r="V210" s="14" t="n">
        <f aca="false">E210+DatosMinisterio!E210</f>
        <v>189.940009937716</v>
      </c>
      <c r="W210" s="14" t="n">
        <f aca="false">F210+DatosMinisterio!F210</f>
        <v>11</v>
      </c>
      <c r="X210" s="14" t="n">
        <f aca="false">G210+DatosMinisterio!G210</f>
        <v>48</v>
      </c>
      <c r="Y210" s="14" t="n">
        <f aca="false">H210+DatosMinisterio!H210</f>
        <v>8</v>
      </c>
      <c r="Z210" s="14" t="n">
        <f aca="false">X210+0.33*Y210</f>
        <v>50.64</v>
      </c>
      <c r="AC210" s="50" t="n">
        <f aca="false">IF(T210&gt;0,S210/T210,0)</f>
        <v>277.4</v>
      </c>
      <c r="AD210" s="51" t="n">
        <f aca="false">EXP((((AC210-AC$213)/AC$214+2)/4-1.9)^3)</f>
        <v>0.220112204086237</v>
      </c>
      <c r="AE210" s="52" t="n">
        <f aca="false">S210/U210</f>
        <v>18.7614509010878</v>
      </c>
      <c r="AF210" s="51" t="n">
        <f aca="false">EXP((((AE210-AE$213)/AE$214+2)/4-1.9)^3)</f>
        <v>0.0414218893228391</v>
      </c>
      <c r="AG210" s="51" t="n">
        <f aca="false">V210/U210</f>
        <v>0.642312575810848</v>
      </c>
      <c r="AH210" s="51" t="n">
        <f aca="false">EXP((((AG210-AG$213)/AG$214+2)/4-1.9)^3)</f>
        <v>0.105276114958319</v>
      </c>
      <c r="AI210" s="51" t="n">
        <f aca="false">W210/U210</f>
        <v>0.0371982624210464</v>
      </c>
      <c r="AJ210" s="51" t="n">
        <f aca="false">EXP((((AI210-AI$213)/AI$214+2)/4-1.9)^3)</f>
        <v>0.0143384296417458</v>
      </c>
      <c r="AK210" s="51" t="n">
        <f aca="false">Z210/U210</f>
        <v>0.171247273545617</v>
      </c>
      <c r="AL210" s="51" t="n">
        <f aca="false">EXP((((AK210-AK$213)/AK$214+2)/4-1.9)^3)</f>
        <v>0.0179642634046057</v>
      </c>
      <c r="AM210" s="51" t="n">
        <f aca="false">0.01*AD210+0.15*AF210+0.24*AH210+0.25*AJ210+0.35*AL210</f>
        <v>0.0435527726313332</v>
      </c>
      <c r="AO210" s="44" t="n">
        <f aca="false">0.01*AD210/$AM$213</f>
        <v>0.00077567128563889</v>
      </c>
      <c r="AP210" s="43" t="n">
        <f aca="false">AO210*$J$213</f>
        <v>7046.26078811782</v>
      </c>
      <c r="AQ210" s="44" t="n">
        <f aca="false">0.15*AF210/$AM$213</f>
        <v>0.00218954943534505</v>
      </c>
      <c r="AR210" s="43" t="n">
        <f aca="false">AQ210*$J$213</f>
        <v>19890.0444241787</v>
      </c>
      <c r="AS210" s="44" t="n">
        <f aca="false">0.24*AH210/$AM$213</f>
        <v>0.008903785388088</v>
      </c>
      <c r="AT210" s="43" t="n">
        <f aca="false">AS210*$J$213</f>
        <v>80882.7076720078</v>
      </c>
      <c r="AU210" s="44" t="n">
        <f aca="false">0.25*AJ210/$AM$213</f>
        <v>0.00126320893932559</v>
      </c>
      <c r="AV210" s="43" t="n">
        <f aca="false">AU210*$J$213</f>
        <v>11475.0923247578</v>
      </c>
      <c r="AW210" s="44" t="n">
        <f aca="false">0.35*AL210/$AM$213</f>
        <v>0.00221570047510923</v>
      </c>
      <c r="AX210" s="43" t="n">
        <f aca="false">AW210*$J$213</f>
        <v>20127.6025876307</v>
      </c>
    </row>
    <row r="211" customFormat="false" ht="13.8" hidden="false" customHeight="false" outlineLevel="0" collapsed="false">
      <c r="A211" s="13" t="s">
        <v>84</v>
      </c>
      <c r="B211" s="41"/>
      <c r="C211" s="41"/>
      <c r="D211" s="41"/>
      <c r="E211" s="41"/>
      <c r="F211" s="41"/>
      <c r="G211" s="41"/>
      <c r="H211" s="41"/>
      <c r="I211" s="15" t="n">
        <f aca="false">AO211+AQ211+AS211+AU211+AW211</f>
        <v>0.0127221466370462</v>
      </c>
      <c r="J211" s="43" t="n">
        <f aca="false">AP211+AR211+AT211+AV211+AX211</f>
        <v>115569.010544806</v>
      </c>
      <c r="K211" s="15" t="n">
        <f aca="false">I211-DatosMinisterio!J211</f>
        <v>-6.41847686111419E-017</v>
      </c>
      <c r="L211" s="43" t="n">
        <f aca="false">J211-DatosMinisterio!K211</f>
        <v>0.0105448056128807</v>
      </c>
      <c r="M211" s="44" t="n">
        <f aca="false">P245/P$247</f>
        <v>0.00655182491972154</v>
      </c>
      <c r="N211" s="43" t="n">
        <f aca="false">ROUND((N$213*M211),0)</f>
        <v>1130829</v>
      </c>
      <c r="O211" s="43" t="n">
        <f aca="false">N211-DatosMinisterio!L211</f>
        <v>587</v>
      </c>
      <c r="P211" s="14" t="n">
        <f aca="false">N211+J211</f>
        <v>1246398.01054481</v>
      </c>
      <c r="Q211" s="43" t="n">
        <f aca="false">P211-DatosMinisterio!M211</f>
        <v>587.010544805555</v>
      </c>
      <c r="S211" s="14" t="n">
        <f aca="false">B211+DatosMinisterio!B211</f>
        <v>6796</v>
      </c>
      <c r="T211" s="14" t="n">
        <f aca="false">C211+DatosMinisterio!C211</f>
        <v>40</v>
      </c>
      <c r="U211" s="14" t="n">
        <f aca="false">D211+DatosMinisterio!D211</f>
        <v>353.046566418288</v>
      </c>
      <c r="V211" s="14" t="n">
        <f aca="false">E211+DatosMinisterio!E211</f>
        <v>204.801998850664</v>
      </c>
      <c r="W211" s="14" t="n">
        <f aca="false">F211+DatosMinisterio!F211</f>
        <v>30</v>
      </c>
      <c r="X211" s="14" t="n">
        <f aca="false">G211+DatosMinisterio!G211</f>
        <v>61</v>
      </c>
      <c r="Y211" s="14" t="n">
        <f aca="false">H211+DatosMinisterio!H211</f>
        <v>13</v>
      </c>
      <c r="Z211" s="14" t="n">
        <f aca="false">X211+0.33*Y211</f>
        <v>65.29</v>
      </c>
      <c r="AC211" s="50" t="n">
        <f aca="false">IF(T211&gt;0,S211/T211,0)</f>
        <v>169.9</v>
      </c>
      <c r="AD211" s="51" t="n">
        <f aca="false">EXP((((AC211-AC$213)/AC$214+2)/4-1.9)^3)</f>
        <v>0.0307642566903263</v>
      </c>
      <c r="AE211" s="52" t="n">
        <f aca="false">S211/U211</f>
        <v>19.2495853137632</v>
      </c>
      <c r="AF211" s="51" t="n">
        <f aca="false">EXP((((AE211-AE$213)/AE$214+2)/4-1.9)^3)</f>
        <v>0.0489281308770418</v>
      </c>
      <c r="AG211" s="51" t="n">
        <f aca="false">V211/U211</f>
        <v>0.5800991096682</v>
      </c>
      <c r="AH211" s="51" t="n">
        <f aca="false">EXP((((AG211-AG$213)/AG$214+2)/4-1.9)^3)</f>
        <v>0.0542312227727175</v>
      </c>
      <c r="AI211" s="51" t="n">
        <f aca="false">W211/U211</f>
        <v>0.0849746261643461</v>
      </c>
      <c r="AJ211" s="51" t="n">
        <f aca="false">EXP((((AI211-AI$213)/AI$214+2)/4-1.9)^3)</f>
        <v>0.0340525808721465</v>
      </c>
      <c r="AK211" s="51" t="n">
        <f aca="false">Z211/U211</f>
        <v>0.184933111409005</v>
      </c>
      <c r="AL211" s="51" t="n">
        <f aca="false">EXP((((AK211-AK$213)/AK$214+2)/4-1.9)^3)</f>
        <v>0.0197889389159449</v>
      </c>
      <c r="AM211" s="51" t="n">
        <f aca="false">0.01*AD211+0.15*AF211+0.24*AH211+0.25*AJ211+0.35*AL211</f>
        <v>0.0361016295025291</v>
      </c>
      <c r="AO211" s="44" t="n">
        <f aca="false">0.01*AD211/$AM$213</f>
        <v>0.000108412664521595</v>
      </c>
      <c r="AP211" s="43" t="n">
        <f aca="false">AO211*$J$213</f>
        <v>984.82942594</v>
      </c>
      <c r="AQ211" s="44" t="n">
        <f aca="false">0.15*AF211/$AM$213</f>
        <v>0.00258632725560508</v>
      </c>
      <c r="AR211" s="43" t="n">
        <f aca="false">AQ211*$J$213</f>
        <v>23494.4062824243</v>
      </c>
      <c r="AS211" s="44" t="n">
        <f aca="false">0.24*AH211/$AM$213</f>
        <v>0.00458663552595043</v>
      </c>
      <c r="AT211" s="43" t="n">
        <f aca="false">AS211*$J$213</f>
        <v>41665.3686352113</v>
      </c>
      <c r="AU211" s="44" t="n">
        <f aca="false">0.25*AJ211/$AM$213</f>
        <v>0.00300001643412643</v>
      </c>
      <c r="AV211" s="43" t="n">
        <f aca="false">AU211*$J$213</f>
        <v>27252.3922889357</v>
      </c>
      <c r="AW211" s="44" t="n">
        <f aca="false">0.35*AL211/$AM$213</f>
        <v>0.0024407547568427</v>
      </c>
      <c r="AX211" s="43" t="n">
        <f aca="false">AW211*$J$213</f>
        <v>22172.0139122944</v>
      </c>
    </row>
    <row r="212" customFormat="false" ht="13.8" hidden="false" customHeight="false" outlineLevel="0" collapsed="false">
      <c r="A212" s="16" t="s">
        <v>85</v>
      </c>
      <c r="B212" s="41"/>
      <c r="C212" s="41"/>
      <c r="D212" s="41"/>
      <c r="E212" s="41"/>
      <c r="F212" s="41"/>
      <c r="G212" s="41"/>
      <c r="H212" s="41"/>
      <c r="I212" s="18" t="n">
        <f aca="false">AO212+AQ212+AS212+AU212+AW212</f>
        <v>0.00919227880262324</v>
      </c>
      <c r="J212" s="53" t="n">
        <f aca="false">AP212+AR212+AT212+AV212+AX212</f>
        <v>83503.4052176125</v>
      </c>
      <c r="K212" s="15" t="n">
        <f aca="false">I212-DatosMinisterio!J212</f>
        <v>-4.5102810375397E-017</v>
      </c>
      <c r="L212" s="43" t="n">
        <f aca="false">J212-DatosMinisterio!K212</f>
        <v>0.405217612467823</v>
      </c>
      <c r="M212" s="44" t="n">
        <f aca="false">P246/P$247</f>
        <v>0.0066666555382721</v>
      </c>
      <c r="N212" s="43" t="n">
        <f aca="false">ROUND((N$213*M212),0)</f>
        <v>1150648</v>
      </c>
      <c r="O212" s="43" t="n">
        <f aca="false">N212-DatosMinisterio!L212</f>
        <v>1150</v>
      </c>
      <c r="P212" s="14" t="n">
        <f aca="false">N212+J212</f>
        <v>1234151.40521761</v>
      </c>
      <c r="Q212" s="43" t="n">
        <f aca="false">P212-DatosMinisterio!M212</f>
        <v>1150.4052176124</v>
      </c>
      <c r="S212" s="17" t="n">
        <f aca="false">B212+DatosMinisterio!B212</f>
        <v>8097</v>
      </c>
      <c r="T212" s="17" t="n">
        <f aca="false">C212+DatosMinisterio!C212</f>
        <v>32</v>
      </c>
      <c r="U212" s="17" t="n">
        <f aca="false">D212+DatosMinisterio!D212</f>
        <v>385.386000903435</v>
      </c>
      <c r="V212" s="17" t="n">
        <f aca="false">E212+DatosMinisterio!E212</f>
        <v>193.597460747204</v>
      </c>
      <c r="W212" s="17" t="n">
        <f aca="false">F212+DatosMinisterio!F212</f>
        <v>6</v>
      </c>
      <c r="X212" s="17" t="n">
        <f aca="false">G212+DatosMinisterio!G212</f>
        <v>47</v>
      </c>
      <c r="Y212" s="17" t="n">
        <f aca="false">H212+DatosMinisterio!H212</f>
        <v>10</v>
      </c>
      <c r="Z212" s="17" t="n">
        <f aca="false">X212+0.33*Y212</f>
        <v>50.3</v>
      </c>
      <c r="AC212" s="50" t="n">
        <f aca="false">IF(T212&gt;0,S212/T212,0)</f>
        <v>253.03125</v>
      </c>
      <c r="AD212" s="51" t="n">
        <f aca="false">EXP((((AC212-AC$213)/AC$214+2)/4-1.9)^3)</f>
        <v>0.154509418056522</v>
      </c>
      <c r="AE212" s="52" t="n">
        <f aca="false">S212/U212</f>
        <v>21.0101041060618</v>
      </c>
      <c r="AF212" s="51" t="n">
        <f aca="false">EXP((((AE212-AE$213)/AE$214+2)/4-1.9)^3)</f>
        <v>0.0850021084237667</v>
      </c>
      <c r="AG212" s="51" t="n">
        <f aca="false">V212/U212</f>
        <v>0.502346894524882</v>
      </c>
      <c r="AH212" s="51" t="n">
        <f aca="false">EXP((((AG212-AG$213)/AG$214+2)/4-1.9)^3)</f>
        <v>0.020002396588298</v>
      </c>
      <c r="AI212" s="51" t="n">
        <f aca="false">W212/U212</f>
        <v>0.015568806303121</v>
      </c>
      <c r="AJ212" s="51" t="n">
        <f aca="false">EXP((((AI212-AI$213)/AI$214+2)/4-1.9)^3)</f>
        <v>0.00927337091411251</v>
      </c>
      <c r="AK212" s="51" t="n">
        <f aca="false">Z212/U212</f>
        <v>0.130518492841165</v>
      </c>
      <c r="AL212" s="51" t="n">
        <f aca="false">EXP((((AK212-AK$213)/AK$214+2)/4-1.9)^3)</f>
        <v>0.013344562463717</v>
      </c>
      <c r="AM212" s="51" t="n">
        <f aca="false">0.01*AD212+0.15*AF212+0.24*AH212+0.25*AJ212+0.35*AL212</f>
        <v>0.0260849252161508</v>
      </c>
      <c r="AO212" s="44" t="n">
        <f aca="false">0.01*AD212/$AM$213</f>
        <v>0.000544488296070416</v>
      </c>
      <c r="AP212" s="43" t="n">
        <f aca="false">AO212*$J$213</f>
        <v>4946.17578505564</v>
      </c>
      <c r="AQ212" s="44" t="n">
        <f aca="false">0.15*AF212/$AM$213</f>
        <v>0.00449318757654487</v>
      </c>
      <c r="AR212" s="43" t="n">
        <f aca="false">AQ212*$J$213</f>
        <v>40816.4798935273</v>
      </c>
      <c r="AS212" s="44" t="n">
        <f aca="false">0.24*AH212/$AM$213</f>
        <v>0.00169171370486213</v>
      </c>
      <c r="AT212" s="43" t="n">
        <f aca="false">AS212*$J$213</f>
        <v>15367.6643237776</v>
      </c>
      <c r="AU212" s="44" t="n">
        <f aca="false">0.25*AJ212/$AM$213</f>
        <v>0.000816979636478694</v>
      </c>
      <c r="AV212" s="43" t="n">
        <f aca="false">AU212*$J$213</f>
        <v>7421.50919312301</v>
      </c>
      <c r="AW212" s="44" t="n">
        <f aca="false">0.35*AL212/$AM$213</f>
        <v>0.00164590958866713</v>
      </c>
      <c r="AX212" s="43" t="n">
        <f aca="false">AW212*$J$213</f>
        <v>14951.5760221289</v>
      </c>
    </row>
    <row r="213" customFormat="false" ht="13.8" hidden="false" customHeight="false" outlineLevel="0" collapsed="false">
      <c r="A213" s="19" t="s">
        <v>49</v>
      </c>
      <c r="B213" s="41"/>
      <c r="C213" s="41"/>
      <c r="D213" s="41"/>
      <c r="E213" s="41"/>
      <c r="F213" s="41"/>
      <c r="G213" s="41"/>
      <c r="H213" s="41"/>
      <c r="I213" s="21" t="n">
        <f aca="false">SUM(I186:I212)</f>
        <v>1</v>
      </c>
      <c r="J213" s="60" t="n">
        <f aca="false">DatosMinisterio!K213</f>
        <v>9084081</v>
      </c>
      <c r="K213" s="58" t="n">
        <f aca="false">I213-DatosMinisterio!J213</f>
        <v>0</v>
      </c>
      <c r="L213" s="60" t="n">
        <f aca="false">J213-DatosMinisterio!K213</f>
        <v>0</v>
      </c>
      <c r="M213" s="61"/>
      <c r="N213" s="60" t="n">
        <f aca="false">DatosMinisterio!L213</f>
        <v>172597546</v>
      </c>
      <c r="O213" s="60"/>
      <c r="P213" s="20" t="n">
        <f aca="false">DatosMinisterio!M213</f>
        <v>181681627</v>
      </c>
      <c r="Q213" s="60"/>
      <c r="S213" s="20"/>
      <c r="T213" s="20"/>
      <c r="U213" s="20"/>
      <c r="V213" s="20"/>
      <c r="W213" s="20"/>
      <c r="X213" s="20"/>
      <c r="Y213" s="20"/>
      <c r="Z213" s="20"/>
      <c r="AB213" s="63" t="s">
        <v>207</v>
      </c>
      <c r="AC213" s="63" t="n">
        <f aca="false">AVERAGE(AC188:AC212)</f>
        <v>203.72130055195</v>
      </c>
      <c r="AD213" s="20"/>
      <c r="AE213" s="63" t="n">
        <f aca="false">AVERAGE(AE188:AE212)</f>
        <v>20.0914540571291</v>
      </c>
      <c r="AF213" s="20"/>
      <c r="AG213" s="65" t="n">
        <f aca="false">AVERAGE(AG188:AG212)</f>
        <v>0.595103914495848</v>
      </c>
      <c r="AH213" s="20"/>
      <c r="AI213" s="65" t="n">
        <f aca="false">AVERAGE(AI188:AI212)</f>
        <v>0.125606290594339</v>
      </c>
      <c r="AJ213" s="20"/>
      <c r="AK213" s="65" t="n">
        <f aca="false">AVERAGE(AK188:AK212)</f>
        <v>0.373413118066336</v>
      </c>
      <c r="AL213" s="20"/>
      <c r="AM213" s="65" t="n">
        <f aca="false">SUM(AM188:AM212)</f>
        <v>2.83769952764127</v>
      </c>
      <c r="AO213" s="61" t="n">
        <f aca="false">SUM(AO186:AO212)</f>
        <v>0.00990450545645664</v>
      </c>
      <c r="AP213" s="60" t="n">
        <f aca="false">SUM(AP186:AP212)</f>
        <v>89973.3298313941</v>
      </c>
      <c r="AQ213" s="61" t="n">
        <f aca="false">SUM(AQ186:AQ212)</f>
        <v>0.147950915790409</v>
      </c>
      <c r="AR213" s="60" t="n">
        <f aca="false">SUM(AR186:AR212)</f>
        <v>1343998.10306425</v>
      </c>
      <c r="AS213" s="61" t="n">
        <f aca="false">SUM(AS186:AS212)</f>
        <v>0.234480515688509</v>
      </c>
      <c r="AT213" s="60" t="n">
        <f aca="false">SUM(AT186:AT212)</f>
        <v>2130039.99743618</v>
      </c>
      <c r="AU213" s="61" t="n">
        <f aca="false">SUM(AU186:AU212)</f>
        <v>0.250817267967093</v>
      </c>
      <c r="AV213" s="60" t="n">
        <f aca="false">SUM(AV186:AV212)</f>
        <v>2278444.37841178</v>
      </c>
      <c r="AW213" s="61" t="n">
        <f aca="false">SUM(AW186:AW212)</f>
        <v>0.356846795097533</v>
      </c>
      <c r="AX213" s="60" t="n">
        <f aca="false">SUM(AX186:AX212)</f>
        <v>3241625.1912564</v>
      </c>
    </row>
    <row r="214" s="23" customFormat="true" ht="13.8" hidden="false" customHeight="false" outlineLevel="0" collapsed="false">
      <c r="A214" s="23" t="s">
        <v>50</v>
      </c>
      <c r="J214" s="75"/>
      <c r="K214" s="76"/>
      <c r="L214" s="75"/>
      <c r="M214" s="76"/>
      <c r="N214" s="75"/>
      <c r="O214" s="75"/>
      <c r="Q214" s="75"/>
      <c r="AB214" s="63" t="s">
        <v>208</v>
      </c>
      <c r="AC214" s="63" t="n">
        <f aca="false">_xlfn.STDEV.P(AC188:AC212)</f>
        <v>73.1426899345754</v>
      </c>
      <c r="AD214" s="20"/>
      <c r="AE214" s="63" t="n">
        <f aca="false">_xlfn.STDEV.P(AE188:AE212)</f>
        <v>4.67362240916886</v>
      </c>
      <c r="AF214" s="20"/>
      <c r="AG214" s="65" t="n">
        <f aca="false">_xlfn.STDEV.P(AG188:AG212)</f>
        <v>0.132011638297646</v>
      </c>
      <c r="AH214" s="20"/>
      <c r="AI214" s="65" t="n">
        <f aca="false">_xlfn.STDEV.P(AI188:AI212)</f>
        <v>0.100854928276749</v>
      </c>
      <c r="AJ214" s="20"/>
      <c r="AK214" s="65" t="n">
        <f aca="false">_xlfn.STDEV.P(AK188:AK212)</f>
        <v>0.266064585382024</v>
      </c>
      <c r="AL214" s="20"/>
      <c r="AM214" s="65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MI214" s="0"/>
      <c r="AMJ214" s="0"/>
    </row>
    <row r="215" s="23" customFormat="true" ht="13.8" hidden="false" customHeight="false" outlineLevel="0" collapsed="false">
      <c r="A215" s="23" t="s">
        <v>51</v>
      </c>
      <c r="J215" s="75"/>
      <c r="K215" s="76"/>
      <c r="L215" s="75"/>
      <c r="M215" s="76"/>
      <c r="N215" s="75"/>
      <c r="O215" s="75"/>
      <c r="Q215" s="75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MI215" s="0"/>
      <c r="AMJ215" s="0"/>
    </row>
    <row r="216" customFormat="false" ht="13.8" hidden="false" customHeight="false" outlineLevel="0" collapsed="false">
      <c r="A216" s="30"/>
      <c r="B216" s="22"/>
      <c r="C216" s="22"/>
      <c r="D216" s="22"/>
      <c r="E216" s="22"/>
      <c r="F216" s="22"/>
      <c r="G216" s="22"/>
      <c r="H216" s="22"/>
      <c r="I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3.8" hidden="false" customHeight="false" outlineLevel="0" collapsed="false">
      <c r="A217" s="6" t="s">
        <v>122</v>
      </c>
      <c r="B217" s="6"/>
      <c r="C217" s="6"/>
      <c r="D217" s="6"/>
      <c r="E217" s="6"/>
      <c r="F217" s="6"/>
      <c r="G217" s="6"/>
      <c r="H217" s="6"/>
      <c r="I217" s="6"/>
      <c r="J217" s="6"/>
      <c r="S217" s="24"/>
      <c r="T217" s="24"/>
      <c r="U217" s="24"/>
      <c r="V217" s="24"/>
      <c r="W217" s="24"/>
      <c r="X217" s="24"/>
      <c r="Y217" s="24"/>
      <c r="Z217" s="24"/>
    </row>
    <row r="218" customFormat="false" ht="13.8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S218" s="24"/>
      <c r="T218" s="24"/>
      <c r="U218" s="24"/>
      <c r="V218" s="24"/>
      <c r="W218" s="24"/>
      <c r="X218" s="24"/>
      <c r="Y218" s="24"/>
      <c r="Z218" s="24"/>
    </row>
    <row r="219" customFormat="false" ht="9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S219" s="74"/>
      <c r="T219" s="74"/>
      <c r="U219" s="74"/>
      <c r="V219" s="74"/>
      <c r="W219" s="74"/>
      <c r="X219" s="74"/>
      <c r="Y219" s="74"/>
      <c r="Z219" s="74"/>
    </row>
    <row r="220" customFormat="false" ht="15.8" hidden="false" customHeight="true" outlineLevel="0" collapsed="false">
      <c r="A220" s="7" t="s">
        <v>8</v>
      </c>
      <c r="B220" s="8" t="s">
        <v>188</v>
      </c>
      <c r="C220" s="8"/>
      <c r="D220" s="8"/>
      <c r="E220" s="8"/>
      <c r="F220" s="8"/>
      <c r="G220" s="8"/>
      <c r="H220" s="8"/>
      <c r="I220" s="7" t="s">
        <v>10</v>
      </c>
      <c r="J220" s="37" t="s">
        <v>11</v>
      </c>
      <c r="K220" s="38" t="s">
        <v>189</v>
      </c>
      <c r="L220" s="37" t="s">
        <v>190</v>
      </c>
      <c r="M220" s="38" t="s">
        <v>191</v>
      </c>
      <c r="N220" s="37" t="s">
        <v>12</v>
      </c>
      <c r="O220" s="37" t="s">
        <v>192</v>
      </c>
      <c r="P220" s="7" t="s">
        <v>193</v>
      </c>
      <c r="Q220" s="37" t="s">
        <v>194</v>
      </c>
      <c r="S220" s="8" t="s">
        <v>188</v>
      </c>
      <c r="T220" s="8"/>
      <c r="U220" s="8"/>
      <c r="V220" s="8"/>
      <c r="W220" s="8"/>
      <c r="X220" s="8"/>
      <c r="Y220" s="8"/>
      <c r="Z220" s="8"/>
      <c r="AC220" s="9" t="s">
        <v>196</v>
      </c>
      <c r="AD220" s="9"/>
      <c r="AE220" s="9" t="s">
        <v>197</v>
      </c>
      <c r="AF220" s="9"/>
      <c r="AG220" s="9" t="s">
        <v>198</v>
      </c>
      <c r="AH220" s="9"/>
      <c r="AI220" s="9" t="s">
        <v>199</v>
      </c>
      <c r="AJ220" s="9"/>
      <c r="AK220" s="9" t="s">
        <v>200</v>
      </c>
      <c r="AL220" s="9"/>
      <c r="AM220" s="39" t="s">
        <v>201</v>
      </c>
      <c r="AO220" s="9" t="s">
        <v>196</v>
      </c>
      <c r="AP220" s="9"/>
      <c r="AQ220" s="9" t="s">
        <v>197</v>
      </c>
      <c r="AR220" s="9"/>
      <c r="AS220" s="9" t="s">
        <v>198</v>
      </c>
      <c r="AT220" s="9"/>
      <c r="AU220" s="9" t="s">
        <v>199</v>
      </c>
      <c r="AV220" s="9"/>
      <c r="AW220" s="39" t="s">
        <v>200</v>
      </c>
      <c r="AX220" s="39"/>
    </row>
    <row r="221" customFormat="false" ht="37.75" hidden="false" customHeight="false" outlineLevel="0" collapsed="false">
      <c r="A221" s="7"/>
      <c r="B221" s="9" t="s">
        <v>124</v>
      </c>
      <c r="C221" s="9" t="s">
        <v>125</v>
      </c>
      <c r="D221" s="9" t="s">
        <v>126</v>
      </c>
      <c r="E221" s="9" t="s">
        <v>127</v>
      </c>
      <c r="F221" s="9" t="s">
        <v>128</v>
      </c>
      <c r="G221" s="9" t="s">
        <v>129</v>
      </c>
      <c r="H221" s="9" t="s">
        <v>130</v>
      </c>
      <c r="I221" s="7"/>
      <c r="J221" s="37"/>
      <c r="K221" s="38"/>
      <c r="L221" s="37"/>
      <c r="M221" s="38"/>
      <c r="N221" s="37"/>
      <c r="O221" s="37"/>
      <c r="P221" s="7"/>
      <c r="Q221" s="37"/>
      <c r="S221" s="9" t="s">
        <v>124</v>
      </c>
      <c r="T221" s="9" t="s">
        <v>125</v>
      </c>
      <c r="U221" s="9" t="s">
        <v>126</v>
      </c>
      <c r="V221" s="9" t="s">
        <v>127</v>
      </c>
      <c r="W221" s="9" t="s">
        <v>128</v>
      </c>
      <c r="X221" s="9" t="s">
        <v>129</v>
      </c>
      <c r="Y221" s="9" t="s">
        <v>130</v>
      </c>
      <c r="Z221" s="7" t="s">
        <v>21</v>
      </c>
      <c r="AC221" s="9" t="s">
        <v>202</v>
      </c>
      <c r="AD221" s="9" t="s">
        <v>203</v>
      </c>
      <c r="AE221" s="9" t="s">
        <v>202</v>
      </c>
      <c r="AF221" s="9" t="s">
        <v>203</v>
      </c>
      <c r="AG221" s="9" t="s">
        <v>202</v>
      </c>
      <c r="AH221" s="9" t="s">
        <v>203</v>
      </c>
      <c r="AI221" s="9" t="s">
        <v>202</v>
      </c>
      <c r="AJ221" s="9" t="s">
        <v>203</v>
      </c>
      <c r="AK221" s="9" t="s">
        <v>202</v>
      </c>
      <c r="AL221" s="9" t="s">
        <v>203</v>
      </c>
      <c r="AM221" s="40" t="s">
        <v>204</v>
      </c>
      <c r="AO221" s="9" t="s">
        <v>205</v>
      </c>
      <c r="AP221" s="9" t="s">
        <v>206</v>
      </c>
      <c r="AQ221" s="9" t="s">
        <v>205</v>
      </c>
      <c r="AR221" s="9" t="s">
        <v>206</v>
      </c>
      <c r="AS221" s="9" t="s">
        <v>205</v>
      </c>
      <c r="AT221" s="9" t="s">
        <v>206</v>
      </c>
      <c r="AU221" s="9" t="s">
        <v>205</v>
      </c>
      <c r="AV221" s="9" t="s">
        <v>206</v>
      </c>
      <c r="AW221" s="9" t="s">
        <v>205</v>
      </c>
      <c r="AX221" s="40" t="s">
        <v>206</v>
      </c>
    </row>
    <row r="222" customFormat="false" ht="13.8" hidden="false" customHeight="false" outlineLevel="0" collapsed="false">
      <c r="A222" s="10" t="s">
        <v>61</v>
      </c>
      <c r="B222" s="41" t="n">
        <v>0</v>
      </c>
      <c r="C222" s="41"/>
      <c r="D222" s="41"/>
      <c r="E222" s="41"/>
      <c r="F222" s="41"/>
      <c r="G222" s="41"/>
      <c r="H222" s="41"/>
      <c r="I222" s="12" t="n">
        <f aca="false">AO222+AQ222+AS222+AU222+AW222</f>
        <v>0.145811480585786</v>
      </c>
      <c r="J222" s="49" t="n">
        <f aca="false">AP222+AR222+AT222+AV222+AX222</f>
        <v>1225931.89474708</v>
      </c>
      <c r="K222" s="12" t="n">
        <f aca="false">I222-DatosMinisterio!J222</f>
        <v>0</v>
      </c>
      <c r="L222" s="49" t="n">
        <f aca="false">J222-DatosMinisterio!K222</f>
        <v>-0.105252916924655</v>
      </c>
      <c r="M222" s="44" t="n">
        <f aca="false">P256/P$281</f>
        <v>0.198938732130674</v>
      </c>
      <c r="N222" s="43" t="n">
        <f aca="false">ROUND((N$247*M222),0)</f>
        <v>31779538</v>
      </c>
      <c r="O222" s="43" t="n">
        <f aca="false">N222-DatosMinisterio!L222</f>
        <v>-500</v>
      </c>
      <c r="P222" s="14" t="n">
        <f aca="false">N222+J222</f>
        <v>33005469.8947471</v>
      </c>
      <c r="Q222" s="43" t="n">
        <f aca="false">P222-DatosMinisterio!M222</f>
        <v>-500.105252917856</v>
      </c>
      <c r="S222" s="11" t="n">
        <f aca="false">B222+DatosMinisterio!B222</f>
        <v>27024</v>
      </c>
      <c r="T222" s="11" t="n">
        <f aca="false">C222+DatosMinisterio!C222</f>
        <v>68</v>
      </c>
      <c r="U222" s="11" t="n">
        <f aca="false">D222+DatosMinisterio!D222</f>
        <v>1743.15519936718</v>
      </c>
      <c r="V222" s="11" t="n">
        <f aca="false">E222+DatosMinisterio!E222</f>
        <v>1065.9772287208</v>
      </c>
      <c r="W222" s="11" t="n">
        <f aca="false">F222+DatosMinisterio!F222</f>
        <v>657</v>
      </c>
      <c r="X222" s="11" t="n">
        <f aca="false">G222+DatosMinisterio!G222</f>
        <v>1384</v>
      </c>
      <c r="Y222" s="11" t="n">
        <f aca="false">H222+DatosMinisterio!H222</f>
        <v>174</v>
      </c>
      <c r="Z222" s="11" t="n">
        <f aca="false">X222+0.33*Y222</f>
        <v>1441.42</v>
      </c>
      <c r="AC222" s="45" t="n">
        <f aca="false">IF(T222&gt;0,S222/T222,0)</f>
        <v>397.411764705882</v>
      </c>
      <c r="AD222" s="46" t="n">
        <f aca="false">EXP((((AC222-AC$247)/AC$248+2)/4-1.9)^3)</f>
        <v>0.541702551126099</v>
      </c>
      <c r="AE222" s="47" t="n">
        <f aca="false">S222/U222</f>
        <v>15.5029225222232</v>
      </c>
      <c r="AF222" s="46" t="n">
        <f aca="false">EXP((((AE222-AE$247)/AE$248+2)/4-1.9)^3)</f>
        <v>0.016275480802633</v>
      </c>
      <c r="AG222" s="46" t="n">
        <f aca="false">V222/U222</f>
        <v>0.611521698760835</v>
      </c>
      <c r="AH222" s="46" t="n">
        <f aca="false">EXP((((AG222-AG$247)/AG$248+2)/4-1.9)^3)</f>
        <v>0.099674799462503</v>
      </c>
      <c r="AI222" s="46" t="n">
        <f aca="false">W222/U222</f>
        <v>0.376902756701475</v>
      </c>
      <c r="AJ222" s="46" t="n">
        <f aca="false">EXP((((AI222-AI$247)/AI$248+2)/4-1.9)^3)</f>
        <v>0.694302890991734</v>
      </c>
      <c r="AK222" s="46" t="n">
        <f aca="false">Z222/U222</f>
        <v>0.826902848652421</v>
      </c>
      <c r="AL222" s="46" t="n">
        <f aca="false">EXP((((AK222-AK$247)/AK$248+2)/4-1.9)^3)</f>
        <v>0.587701747931097</v>
      </c>
      <c r="AM222" s="46" t="n">
        <f aca="false">0.01*AD222+0.15*AF222+0.24*AH222+0.25*AJ222+0.35*AL222</f>
        <v>0.411051634026474</v>
      </c>
      <c r="AO222" s="48" t="n">
        <f aca="false">0.01*AD222/$AM$247</f>
        <v>0.00192157005296582</v>
      </c>
      <c r="AP222" s="49" t="n">
        <f aca="false">AO222*$J$247</f>
        <v>16155.8884558181</v>
      </c>
      <c r="AQ222" s="48" t="n">
        <f aca="false">0.15*AF222/$AM$247</f>
        <v>0.000866005055069778</v>
      </c>
      <c r="AR222" s="49" t="n">
        <f aca="false">AQ222*$J$247</f>
        <v>7281.06740125742</v>
      </c>
      <c r="AS222" s="48" t="n">
        <f aca="false">0.24*AH222/$AM$247</f>
        <v>0.00848578361468786</v>
      </c>
      <c r="AT222" s="49" t="n">
        <f aca="false">AS222*$J$247</f>
        <v>71345.4986080304</v>
      </c>
      <c r="AU222" s="48" t="n">
        <f aca="false">0.25*AJ222/$AM$247</f>
        <v>0.061572150631553</v>
      </c>
      <c r="AV222" s="49" t="n">
        <f aca="false">AU222*$J$247</f>
        <v>517677.092257376</v>
      </c>
      <c r="AW222" s="48" t="n">
        <f aca="false">0.35*AL222/$AM$247</f>
        <v>0.0729659712315095</v>
      </c>
      <c r="AX222" s="49" t="n">
        <f aca="false">AW222*$J$247</f>
        <v>613472.348024601</v>
      </c>
    </row>
    <row r="223" customFormat="false" ht="13.8" hidden="false" customHeight="false" outlineLevel="0" collapsed="false">
      <c r="A223" s="13" t="s">
        <v>62</v>
      </c>
      <c r="B223" s="41"/>
      <c r="C223" s="41"/>
      <c r="D223" s="41"/>
      <c r="E223" s="41"/>
      <c r="F223" s="41"/>
      <c r="G223" s="41"/>
      <c r="H223" s="41"/>
      <c r="I223" s="15" t="n">
        <f aca="false">AO223+AQ223+AS223+AU223+AW223</f>
        <v>0.09861930542339</v>
      </c>
      <c r="J223" s="43" t="n">
        <f aca="false">AP223+AR223+AT223+AV223+AX223</f>
        <v>829156.603242965</v>
      </c>
      <c r="K223" s="15" t="n">
        <f aca="false">I223-DatosMinisterio!J223</f>
        <v>0</v>
      </c>
      <c r="L223" s="43" t="n">
        <f aca="false">J223-DatosMinisterio!K223</f>
        <v>-0.396757035050541</v>
      </c>
      <c r="M223" s="44" t="n">
        <f aca="false">P257/P$281</f>
        <v>0.126016738175757</v>
      </c>
      <c r="N223" s="43" t="n">
        <f aca="false">ROUND((N$247*M223),0)</f>
        <v>20130589</v>
      </c>
      <c r="O223" s="43" t="n">
        <f aca="false">N223-DatosMinisterio!L223</f>
        <v>-609</v>
      </c>
      <c r="P223" s="14" t="n">
        <f aca="false">N223+J223</f>
        <v>20959745.603243</v>
      </c>
      <c r="Q223" s="43" t="n">
        <f aca="false">P223-DatosMinisterio!M223</f>
        <v>-609.396757036448</v>
      </c>
      <c r="S223" s="14" t="n">
        <f aca="false">B223+DatosMinisterio!B223</f>
        <v>19836</v>
      </c>
      <c r="T223" s="14" t="n">
        <f aca="false">C223+DatosMinisterio!C223</f>
        <v>43</v>
      </c>
      <c r="U223" s="14" t="n">
        <f aca="false">D223+DatosMinisterio!D223</f>
        <v>1802.94024678234</v>
      </c>
      <c r="V223" s="14" t="n">
        <f aca="false">E223+DatosMinisterio!E223</f>
        <v>1100.49545322856</v>
      </c>
      <c r="W223" s="14" t="n">
        <f aca="false">F223+DatosMinisterio!F223</f>
        <v>521</v>
      </c>
      <c r="X223" s="14" t="n">
        <f aca="false">G223+DatosMinisterio!G223</f>
        <v>1195</v>
      </c>
      <c r="Y223" s="14" t="n">
        <f aca="false">H223+DatosMinisterio!H223</f>
        <v>134</v>
      </c>
      <c r="Z223" s="14" t="n">
        <f aca="false">X223+0.33*Y223</f>
        <v>1239.22</v>
      </c>
      <c r="AC223" s="50" t="n">
        <f aca="false">IF(T223&gt;0,S223/T223,0)</f>
        <v>461.302325581395</v>
      </c>
      <c r="AD223" s="51" t="n">
        <f aca="false">EXP((((AC223-AC$247)/AC$248+2)/4-1.9)^3)</f>
        <v>0.746086389772055</v>
      </c>
      <c r="AE223" s="52" t="n">
        <f aca="false">S223/U223</f>
        <v>11.0020285117051</v>
      </c>
      <c r="AF223" s="51" t="n">
        <f aca="false">EXP((((AE223-AE$247)/AE$248+2)/4-1.9)^3)</f>
        <v>0.00299813235314852</v>
      </c>
      <c r="AG223" s="51" t="n">
        <f aca="false">V223/U223</f>
        <v>0.610389310013233</v>
      </c>
      <c r="AH223" s="51" t="n">
        <f aca="false">EXP((((AG223-AG$247)/AG$248+2)/4-1.9)^3)</f>
        <v>0.0986957006208901</v>
      </c>
      <c r="AI223" s="51" t="n">
        <f aca="false">W223/U223</f>
        <v>0.288972416545593</v>
      </c>
      <c r="AJ223" s="51" t="n">
        <f aca="false">EXP((((AI223-AI$247)/AI$248+2)/4-1.9)^3)</f>
        <v>0.429447879853917</v>
      </c>
      <c r="AK223" s="51" t="n">
        <f aca="false">Z223/U223</f>
        <v>0.687332817719058</v>
      </c>
      <c r="AL223" s="51" t="n">
        <f aca="false">EXP((((AK223-AK$247)/AK$248+2)/4-1.9)^3)</f>
        <v>0.397298385069744</v>
      </c>
      <c r="AM223" s="51" t="n">
        <f aca="false">0.01*AD223+0.15*AF223+0.24*AH223+0.25*AJ223+0.35*AL223</f>
        <v>0.278013956637596</v>
      </c>
      <c r="AO223" s="44" t="n">
        <f aca="false">0.01*AD223/$AM$247</f>
        <v>0.00264657654007916</v>
      </c>
      <c r="AP223" s="43" t="n">
        <f aca="false">AO223*$J$247</f>
        <v>22251.4892471966</v>
      </c>
      <c r="AQ223" s="44" t="n">
        <f aca="false">0.15*AF223/$AM$247</f>
        <v>0.000159528176468668</v>
      </c>
      <c r="AR223" s="43" t="n">
        <f aca="false">AQ223*$J$247</f>
        <v>1341.2570728868</v>
      </c>
      <c r="AS223" s="44" t="n">
        <f aca="false">0.24*AH223/$AM$247</f>
        <v>0.00840242833379318</v>
      </c>
      <c r="AT223" s="43" t="n">
        <f aca="false">AS223*$J$247</f>
        <v>70644.6765806162</v>
      </c>
      <c r="AU223" s="44" t="n">
        <f aca="false">0.25*AJ223/$AM$247</f>
        <v>0.0380842855327838</v>
      </c>
      <c r="AV223" s="43" t="n">
        <f aca="false">AU223*$J$247</f>
        <v>320199.34325971</v>
      </c>
      <c r="AW223" s="44" t="n">
        <f aca="false">0.35*AL223/$AM$247</f>
        <v>0.0493264868402652</v>
      </c>
      <c r="AX223" s="43" t="n">
        <f aca="false">AW223*$J$247</f>
        <v>414719.837082556</v>
      </c>
    </row>
    <row r="224" customFormat="false" ht="13.8" hidden="false" customHeight="false" outlineLevel="0" collapsed="false">
      <c r="A224" s="13" t="s">
        <v>63</v>
      </c>
      <c r="B224" s="41"/>
      <c r="C224" s="41"/>
      <c r="D224" s="41"/>
      <c r="E224" s="41"/>
      <c r="F224" s="41"/>
      <c r="G224" s="41"/>
      <c r="H224" s="41"/>
      <c r="I224" s="15" t="n">
        <f aca="false">AO224+AQ224+AS224+AU224+AW224</f>
        <v>0.065078480641247</v>
      </c>
      <c r="J224" s="43" t="n">
        <f aca="false">AP224+AR224+AT224+AV224+AX224</f>
        <v>547157.08776338</v>
      </c>
      <c r="K224" s="15" t="n">
        <f aca="false">I224-DatosMinisterio!J224</f>
        <v>0</v>
      </c>
      <c r="L224" s="43" t="n">
        <f aca="false">J224-DatosMinisterio!K224</f>
        <v>0.0877633802592754</v>
      </c>
      <c r="M224" s="44" t="n">
        <f aca="false">P258/P$281</f>
        <v>0.074425025957418</v>
      </c>
      <c r="N224" s="43" t="n">
        <f aca="false">ROUND((N$247*M224),0)</f>
        <v>11889052</v>
      </c>
      <c r="O224" s="43" t="n">
        <f aca="false">N224-DatosMinisterio!L224</f>
        <v>633</v>
      </c>
      <c r="P224" s="14" t="n">
        <f aca="false">N224+J224</f>
        <v>12436209.0877634</v>
      </c>
      <c r="Q224" s="43" t="n">
        <f aca="false">P224-DatosMinisterio!M224</f>
        <v>633.087763380259</v>
      </c>
      <c r="S224" s="14" t="n">
        <f aca="false">B224+DatosMinisterio!B224</f>
        <v>23130</v>
      </c>
      <c r="T224" s="14" t="n">
        <f aca="false">C224+DatosMinisterio!C224</f>
        <v>104</v>
      </c>
      <c r="U224" s="14" t="n">
        <f aca="false">D224+DatosMinisterio!D224</f>
        <v>1294.59564182884</v>
      </c>
      <c r="V224" s="14" t="n">
        <f aca="false">E224+DatosMinisterio!E224</f>
        <v>908.902460010657</v>
      </c>
      <c r="W224" s="14" t="n">
        <f aca="false">F224+DatosMinisterio!F224</f>
        <v>274</v>
      </c>
      <c r="X224" s="14" t="n">
        <f aca="false">G224+DatosMinisterio!G224</f>
        <v>673</v>
      </c>
      <c r="Y224" s="14" t="n">
        <f aca="false">H224+DatosMinisterio!H224</f>
        <v>43</v>
      </c>
      <c r="Z224" s="14" t="n">
        <f aca="false">X224+0.33*Y224</f>
        <v>687.19</v>
      </c>
      <c r="AC224" s="50" t="n">
        <f aca="false">IF(T224&gt;0,S224/T224,0)</f>
        <v>222.403846153846</v>
      </c>
      <c r="AD224" s="51" t="n">
        <f aca="false">EXP((((AC224-AC$247)/AC$248+2)/4-1.9)^3)</f>
        <v>0.0820513591390768</v>
      </c>
      <c r="AE224" s="52" t="n">
        <f aca="false">S224/U224</f>
        <v>17.8665826244594</v>
      </c>
      <c r="AF224" s="51" t="n">
        <f aca="false">EXP((((AE224-AE$247)/AE$248+2)/4-1.9)^3)</f>
        <v>0.0340907776352111</v>
      </c>
      <c r="AG224" s="51" t="n">
        <f aca="false">V224/U224</f>
        <v>0.702074401182655</v>
      </c>
      <c r="AH224" s="51" t="n">
        <f aca="false">EXP((((AG224-AG$247)/AG$248+2)/4-1.9)^3)</f>
        <v>0.201091993747138</v>
      </c>
      <c r="AI224" s="51" t="n">
        <f aca="false">W224/U224</f>
        <v>0.211649098102113</v>
      </c>
      <c r="AJ224" s="51" t="n">
        <f aca="false">EXP((((AI224-AI$247)/AI$248+2)/4-1.9)^3)</f>
        <v>0.219746217060662</v>
      </c>
      <c r="AK224" s="51" t="n">
        <f aca="false">Z224/U224</f>
        <v>0.530814393156172</v>
      </c>
      <c r="AL224" s="51" t="n">
        <f aca="false">EXP((((AK224-AK$247)/AK$248+2)/4-1.9)^3)</f>
        <v>0.212364349018909</v>
      </c>
      <c r="AM224" s="51" t="n">
        <f aca="false">0.01*AD224+0.15*AF224+0.24*AH224+0.25*AJ224+0.35*AL224</f>
        <v>0.183460285157769</v>
      </c>
      <c r="AO224" s="44" t="n">
        <f aca="false">0.01*AD224/$AM$247</f>
        <v>0.000291059058516583</v>
      </c>
      <c r="AP224" s="43" t="n">
        <f aca="false">AO224*$J$247</f>
        <v>2447.12269333695</v>
      </c>
      <c r="AQ224" s="44" t="n">
        <f aca="false">0.15*AF224/$AM$247</f>
        <v>0.00181394246482576</v>
      </c>
      <c r="AR224" s="43" t="n">
        <f aca="false">AQ224*$J$247</f>
        <v>15250.9933643923</v>
      </c>
      <c r="AS224" s="44" t="n">
        <f aca="false">0.24*AH224/$AM$247</f>
        <v>0.0171199054804853</v>
      </c>
      <c r="AT224" s="43" t="n">
        <f aca="false">AS224*$J$247</f>
        <v>143938.173313002</v>
      </c>
      <c r="AU224" s="44" t="n">
        <f aca="false">0.25*AJ224/$AM$247</f>
        <v>0.0194875282144463</v>
      </c>
      <c r="AV224" s="43" t="n">
        <f aca="false">AU224*$J$247</f>
        <v>163844.316592189</v>
      </c>
      <c r="AW224" s="44" t="n">
        <f aca="false">0.35*AL224/$AM$247</f>
        <v>0.0263660454229731</v>
      </c>
      <c r="AX224" s="43" t="n">
        <f aca="false">AW224*$J$247</f>
        <v>221676.48180046</v>
      </c>
    </row>
    <row r="225" customFormat="false" ht="13.8" hidden="false" customHeight="false" outlineLevel="0" collapsed="false">
      <c r="A225" s="13" t="s">
        <v>64</v>
      </c>
      <c r="B225" s="41"/>
      <c r="C225" s="41"/>
      <c r="D225" s="41"/>
      <c r="E225" s="41"/>
      <c r="F225" s="41"/>
      <c r="G225" s="41"/>
      <c r="H225" s="41"/>
      <c r="I225" s="15" t="n">
        <f aca="false">AO225+AQ225+AS225+AU225+AW225</f>
        <v>0.0551333555163614</v>
      </c>
      <c r="J225" s="43" t="n">
        <f aca="false">AP225+AR225+AT225+AV225+AX225</f>
        <v>463541.956507136</v>
      </c>
      <c r="K225" s="15" t="n">
        <f aca="false">I225-DatosMinisterio!J225</f>
        <v>0</v>
      </c>
      <c r="L225" s="43" t="n">
        <f aca="false">J225-DatosMinisterio!K225</f>
        <v>-0.0434928637114354</v>
      </c>
      <c r="M225" s="44" t="n">
        <f aca="false">P259/P$281</f>
        <v>0.056057998296872</v>
      </c>
      <c r="N225" s="43" t="n">
        <f aca="false">ROUND((N$247*M225),0)</f>
        <v>8955005</v>
      </c>
      <c r="O225" s="43" t="n">
        <f aca="false">N225-DatosMinisterio!L225</f>
        <v>-792</v>
      </c>
      <c r="P225" s="14" t="n">
        <f aca="false">N225+J225</f>
        <v>9418546.95650714</v>
      </c>
      <c r="Q225" s="43" t="n">
        <f aca="false">P225-DatosMinisterio!M225</f>
        <v>-792.043492862955</v>
      </c>
      <c r="S225" s="14" t="n">
        <f aca="false">B225+DatosMinisterio!B225</f>
        <v>13293</v>
      </c>
      <c r="T225" s="14" t="n">
        <f aca="false">C225+DatosMinisterio!C225</f>
        <v>58</v>
      </c>
      <c r="U225" s="14" t="n">
        <f aca="false">D225+DatosMinisterio!D225</f>
        <v>550.409533711333</v>
      </c>
      <c r="V225" s="14" t="n">
        <f aca="false">E225+DatosMinisterio!E225</f>
        <v>394.908055118092</v>
      </c>
      <c r="W225" s="14" t="n">
        <f aca="false">F225+DatosMinisterio!F225</f>
        <v>95</v>
      </c>
      <c r="X225" s="14" t="n">
        <f aca="false">G225+DatosMinisterio!G225</f>
        <v>220</v>
      </c>
      <c r="Y225" s="14" t="n">
        <f aca="false">H225+DatosMinisterio!H225</f>
        <v>39</v>
      </c>
      <c r="Z225" s="14" t="n">
        <f aca="false">X225+0.33*Y225</f>
        <v>232.87</v>
      </c>
      <c r="AC225" s="50" t="n">
        <f aca="false">IF(T225&gt;0,S225/T225,0)</f>
        <v>229.189655172414</v>
      </c>
      <c r="AD225" s="51" t="n">
        <f aca="false">EXP((((AC225-AC$247)/AC$248+2)/4-1.9)^3)</f>
        <v>0.0913399936005098</v>
      </c>
      <c r="AE225" s="52" t="n">
        <f aca="false">S225/U225</f>
        <v>24.151107831231</v>
      </c>
      <c r="AF225" s="51" t="n">
        <f aca="false">EXP((((AE225-AE$247)/AE$248+2)/4-1.9)^3)</f>
        <v>0.156596551607744</v>
      </c>
      <c r="AG225" s="51" t="n">
        <f aca="false">V225/U225</f>
        <v>0.717480404918286</v>
      </c>
      <c r="AH225" s="51" t="n">
        <f aca="false">EXP((((AG225-AG$247)/AG$248+2)/4-1.9)^3)</f>
        <v>0.222908726249728</v>
      </c>
      <c r="AI225" s="51" t="n">
        <f aca="false">W225/U225</f>
        <v>0.172598754529974</v>
      </c>
      <c r="AJ225" s="51" t="n">
        <f aca="false">EXP((((AI225-AI$247)/AI$248+2)/4-1.9)^3)</f>
        <v>0.141065260578712</v>
      </c>
      <c r="AK225" s="51" t="n">
        <f aca="false">Z225/U225</f>
        <v>0.423084968077843</v>
      </c>
      <c r="AL225" s="51" t="n">
        <f aca="false">EXP((((AK225-AK$247)/AK$248+2)/4-1.9)^3)</f>
        <v>0.120734476196809</v>
      </c>
      <c r="AM225" s="51" t="n">
        <f aca="false">0.01*AD225+0.15*AF225+0.24*AH225+0.25*AJ225+0.35*AL225</f>
        <v>0.155424358790662</v>
      </c>
      <c r="AO225" s="44" t="n">
        <f aca="false">0.01*AD225/$AM$247</f>
        <v>0.000324008435950622</v>
      </c>
      <c r="AP225" s="43" t="n">
        <f aca="false">AO225*$J$247</f>
        <v>2724.14952652025</v>
      </c>
      <c r="AQ225" s="44" t="n">
        <f aca="false">0.15*AF225/$AM$247</f>
        <v>0.00833237475091135</v>
      </c>
      <c r="AR225" s="43" t="n">
        <f aca="false">AQ225*$J$247</f>
        <v>70055.6905744998</v>
      </c>
      <c r="AS225" s="44" t="n">
        <f aca="false">0.24*AH225/$AM$247</f>
        <v>0.0189772663399486</v>
      </c>
      <c r="AT225" s="43" t="n">
        <f aca="false">AS225*$J$247</f>
        <v>159554.213343069</v>
      </c>
      <c r="AU225" s="44" t="n">
        <f aca="false">0.25*AJ225/$AM$247</f>
        <v>0.0125099457109061</v>
      </c>
      <c r="AV225" s="43" t="n">
        <f aca="false">AU225*$J$247</f>
        <v>105179.245056299</v>
      </c>
      <c r="AW225" s="44" t="n">
        <f aca="false">0.35*AL225/$AM$247</f>
        <v>0.0149897602786448</v>
      </c>
      <c r="AX225" s="43" t="n">
        <f aca="false">AW225*$J$247</f>
        <v>126028.658006748</v>
      </c>
    </row>
    <row r="226" customFormat="false" ht="13.8" hidden="false" customHeight="false" outlineLevel="0" collapsed="false">
      <c r="A226" s="13" t="s">
        <v>65</v>
      </c>
      <c r="B226" s="41"/>
      <c r="C226" s="41"/>
      <c r="D226" s="41"/>
      <c r="E226" s="41"/>
      <c r="F226" s="41"/>
      <c r="G226" s="41"/>
      <c r="H226" s="41"/>
      <c r="I226" s="15" t="n">
        <f aca="false">AO226+AQ226+AS226+AU226+AW226</f>
        <v>0.0793283157204554</v>
      </c>
      <c r="J226" s="43" t="n">
        <f aca="false">AP226+AR226+AT226+AV226+AX226</f>
        <v>666964.713667087</v>
      </c>
      <c r="K226" s="15" t="n">
        <f aca="false">I226-DatosMinisterio!J226</f>
        <v>0</v>
      </c>
      <c r="L226" s="43" t="n">
        <f aca="false">J226-DatosMinisterio!K226</f>
        <v>-0.286332913208753</v>
      </c>
      <c r="M226" s="44" t="n">
        <f aca="false">P260/P$281</f>
        <v>0.053974704764835</v>
      </c>
      <c r="N226" s="43" t="n">
        <f aca="false">ROUND((N$247*M226),0)</f>
        <v>8622208</v>
      </c>
      <c r="O226" s="43" t="n">
        <f aca="false">N226-DatosMinisterio!L226</f>
        <v>-147</v>
      </c>
      <c r="P226" s="14" t="n">
        <f aca="false">N226+J226</f>
        <v>9289172.71366709</v>
      </c>
      <c r="Q226" s="43" t="n">
        <f aca="false">P226-DatosMinisterio!M226</f>
        <v>-147.286332912743</v>
      </c>
      <c r="S226" s="14" t="n">
        <f aca="false">B226+DatosMinisterio!B226</f>
        <v>16506</v>
      </c>
      <c r="T226" s="14" t="n">
        <f aca="false">C226+DatosMinisterio!C226</f>
        <v>103</v>
      </c>
      <c r="U226" s="14" t="n">
        <f aca="false">D226+DatosMinisterio!D226</f>
        <v>492.310418314822</v>
      </c>
      <c r="V226" s="14" t="n">
        <f aca="false">E226+DatosMinisterio!E226</f>
        <v>258.781512298075</v>
      </c>
      <c r="W226" s="14" t="n">
        <f aca="false">F226+DatosMinisterio!F226</f>
        <v>102</v>
      </c>
      <c r="X226" s="14" t="n">
        <f aca="false">G226+DatosMinisterio!G226</f>
        <v>260</v>
      </c>
      <c r="Y226" s="14" t="n">
        <f aca="false">H226+DatosMinisterio!H226</f>
        <v>5</v>
      </c>
      <c r="Z226" s="14" t="n">
        <f aca="false">X226+0.33*Y226</f>
        <v>261.65</v>
      </c>
      <c r="AC226" s="50" t="n">
        <f aca="false">IF(T226&gt;0,S226/T226,0)</f>
        <v>160.252427184466</v>
      </c>
      <c r="AD226" s="51" t="n">
        <f aca="false">EXP((((AC226-AC$247)/AC$248+2)/4-1.9)^3)</f>
        <v>0.0263754474551936</v>
      </c>
      <c r="AE226" s="52" t="n">
        <f aca="false">S226/U226</f>
        <v>33.5276268507581</v>
      </c>
      <c r="AF226" s="51" t="n">
        <f aca="false">EXP((((AE226-AE$247)/AE$248+2)/4-1.9)^3)</f>
        <v>0.573130347673605</v>
      </c>
      <c r="AG226" s="51" t="n">
        <f aca="false">V226/U226</f>
        <v>0.525647036241654</v>
      </c>
      <c r="AH226" s="51" t="n">
        <f aca="false">EXP((((AG226-AG$247)/AG$248+2)/4-1.9)^3)</f>
        <v>0.0434096509263839</v>
      </c>
      <c r="AI226" s="51" t="n">
        <f aca="false">W226/U226</f>
        <v>0.207186352767317</v>
      </c>
      <c r="AJ226" s="51" t="n">
        <f aca="false">EXP((((AI226-AI$247)/AI$248+2)/4-1.9)^3)</f>
        <v>0.209685441596072</v>
      </c>
      <c r="AK226" s="51" t="n">
        <f aca="false">Z226/U226</f>
        <v>0.53147361962322</v>
      </c>
      <c r="AL226" s="51" t="n">
        <f aca="false">EXP((((AK226-AK$247)/AK$248+2)/4-1.9)^3)</f>
        <v>0.213024209757678</v>
      </c>
      <c r="AM226" s="51" t="n">
        <f aca="false">0.01*AD226+0.15*AF226+0.24*AH226+0.25*AJ226+0.35*AL226</f>
        <v>0.22363145666213</v>
      </c>
      <c r="AO226" s="44" t="n">
        <f aca="false">0.01*AD226/$AM$247</f>
        <v>9.35610693693697E-005</v>
      </c>
      <c r="AP226" s="43" t="n">
        <f aca="false">AO226*$J$247</f>
        <v>786.628724883381</v>
      </c>
      <c r="AQ226" s="44" t="n">
        <f aca="false">0.15*AF226/$AM$247</f>
        <v>0.0304957982082437</v>
      </c>
      <c r="AR226" s="43" t="n">
        <f aca="false">AQ226*$J$247</f>
        <v>256397.99780554</v>
      </c>
      <c r="AS226" s="44" t="n">
        <f aca="false">0.24*AH226/$AM$247</f>
        <v>0.00369566737567408</v>
      </c>
      <c r="AT226" s="43" t="n">
        <f aca="false">AS226*$J$247</f>
        <v>31071.8778110861</v>
      </c>
      <c r="AU226" s="44" t="n">
        <f aca="false">0.25*AJ226/$AM$247</f>
        <v>0.0185953187905576</v>
      </c>
      <c r="AV226" s="43" t="n">
        <f aca="false">AU226*$J$247</f>
        <v>156342.932029432</v>
      </c>
      <c r="AW226" s="44" t="n">
        <f aca="false">0.35*AL226/$AM$247</f>
        <v>0.0264479702766107</v>
      </c>
      <c r="AX226" s="43" t="n">
        <f aca="false">AW226*$J$247</f>
        <v>222365.277296146</v>
      </c>
    </row>
    <row r="227" customFormat="false" ht="13.8" hidden="false" customHeight="false" outlineLevel="0" collapsed="false">
      <c r="A227" s="13" t="s">
        <v>66</v>
      </c>
      <c r="B227" s="41"/>
      <c r="C227" s="41"/>
      <c r="D227" s="41"/>
      <c r="E227" s="41"/>
      <c r="F227" s="41"/>
      <c r="G227" s="41"/>
      <c r="H227" s="41"/>
      <c r="I227" s="15" t="n">
        <f aca="false">AO227+AQ227+AS227+AU227+AW227</f>
        <v>0.044780572839197</v>
      </c>
      <c r="J227" s="43" t="n">
        <f aca="false">AP227+AR227+AT227+AV227+AX227</f>
        <v>376499.383231475</v>
      </c>
      <c r="K227" s="15" t="n">
        <f aca="false">I227-DatosMinisterio!J227</f>
        <v>0</v>
      </c>
      <c r="L227" s="43" t="n">
        <f aca="false">J227-DatosMinisterio!K227</f>
        <v>0.383231474959757</v>
      </c>
      <c r="M227" s="44" t="n">
        <f aca="false">P261/P$281</f>
        <v>0.0636797998112978</v>
      </c>
      <c r="N227" s="43" t="n">
        <f aca="false">ROUND((N$247*M227),0)</f>
        <v>10172552</v>
      </c>
      <c r="O227" s="43" t="n">
        <f aca="false">N227-DatosMinisterio!L227</f>
        <v>967</v>
      </c>
      <c r="P227" s="14" t="n">
        <f aca="false">N227+J227</f>
        <v>10549051.3832315</v>
      </c>
      <c r="Q227" s="43" t="n">
        <f aca="false">P227-DatosMinisterio!M227</f>
        <v>967.383231474087</v>
      </c>
      <c r="S227" s="14" t="n">
        <f aca="false">B227+DatosMinisterio!B227</f>
        <v>19664</v>
      </c>
      <c r="T227" s="14" t="n">
        <f aca="false">C227+DatosMinisterio!C227</f>
        <v>64</v>
      </c>
      <c r="U227" s="14" t="n">
        <f aca="false">D227+DatosMinisterio!D227</f>
        <v>875.963553819899</v>
      </c>
      <c r="V227" s="14" t="n">
        <f aca="false">E227+DatosMinisterio!E227</f>
        <v>593.486216691619</v>
      </c>
      <c r="W227" s="14" t="n">
        <f aca="false">F227+DatosMinisterio!F227</f>
        <v>154</v>
      </c>
      <c r="X227" s="14" t="n">
        <f aca="false">G227+DatosMinisterio!G227</f>
        <v>313</v>
      </c>
      <c r="Y227" s="14" t="n">
        <f aca="false">H227+DatosMinisterio!H227</f>
        <v>25</v>
      </c>
      <c r="Z227" s="14" t="n">
        <f aca="false">X227+0.33*Y227</f>
        <v>321.25</v>
      </c>
      <c r="AC227" s="50" t="n">
        <f aca="false">IF(T227&gt;0,S227/T227,0)</f>
        <v>307.25</v>
      </c>
      <c r="AD227" s="51" t="n">
        <f aca="false">EXP((((AC227-AC$247)/AC$248+2)/4-1.9)^3)</f>
        <v>0.253672982733765</v>
      </c>
      <c r="AE227" s="52" t="n">
        <f aca="false">S227/U227</f>
        <v>22.4484225562231</v>
      </c>
      <c r="AF227" s="51" t="n">
        <f aca="false">EXP((((AE227-AE$247)/AE$248+2)/4-1.9)^3)</f>
        <v>0.109895473141503</v>
      </c>
      <c r="AG227" s="51" t="n">
        <f aca="false">V227/U227</f>
        <v>0.677523869690179</v>
      </c>
      <c r="AH227" s="51" t="n">
        <f aca="false">EXP((((AG227-AG$247)/AG$248+2)/4-1.9)^3)</f>
        <v>0.169027694500965</v>
      </c>
      <c r="AI227" s="51" t="n">
        <f aca="false">W227/U227</f>
        <v>0.175806401223472</v>
      </c>
      <c r="AJ227" s="51" t="n">
        <f aca="false">EXP((((AI227-AI$247)/AI$248+2)/4-1.9)^3)</f>
        <v>0.146719215285959</v>
      </c>
      <c r="AK227" s="51" t="n">
        <f aca="false">Z227/U227</f>
        <v>0.366739002552211</v>
      </c>
      <c r="AL227" s="51" t="n">
        <f aca="false">EXP((((AK227-AK$247)/AK$248+2)/4-1.9)^3)</f>
        <v>0.0856334832140378</v>
      </c>
      <c r="AM227" s="51" t="n">
        <f aca="false">0.01*AD227+0.15*AF227+0.24*AH227+0.25*AJ227+0.35*AL227</f>
        <v>0.126239220425198</v>
      </c>
      <c r="AO227" s="44" t="n">
        <f aca="false">0.01*AD227/$AM$247</f>
        <v>0.000899848830053319</v>
      </c>
      <c r="AP227" s="43" t="n">
        <f aca="false">AO227*$J$247</f>
        <v>7565.61401599779</v>
      </c>
      <c r="AQ227" s="44" t="n">
        <f aca="false">0.15*AF227/$AM$247</f>
        <v>0.00584744846704808</v>
      </c>
      <c r="AR227" s="43" t="n">
        <f aca="false">AQ227*$J$247</f>
        <v>49163.3001039768</v>
      </c>
      <c r="AS227" s="44" t="n">
        <f aca="false">0.24*AH227/$AM$247</f>
        <v>0.014390121155592</v>
      </c>
      <c r="AT227" s="43" t="n">
        <f aca="false">AS227*$J$247</f>
        <v>120987.102133813</v>
      </c>
      <c r="AU227" s="44" t="n">
        <f aca="false">0.25*AJ227/$AM$247</f>
        <v>0.013011349572845</v>
      </c>
      <c r="AV227" s="43" t="n">
        <f aca="false">AU227*$J$247</f>
        <v>109394.87323613</v>
      </c>
      <c r="AW227" s="44" t="n">
        <f aca="false">0.35*AL227/$AM$247</f>
        <v>0.0106318048136586</v>
      </c>
      <c r="AX227" s="43" t="n">
        <f aca="false">AW227*$J$247</f>
        <v>89388.493741557</v>
      </c>
    </row>
    <row r="228" customFormat="false" ht="13.8" hidden="false" customHeight="false" outlineLevel="0" collapsed="false">
      <c r="A228" s="13" t="s">
        <v>67</v>
      </c>
      <c r="B228" s="41"/>
      <c r="C228" s="41"/>
      <c r="D228" s="41"/>
      <c r="E228" s="41"/>
      <c r="F228" s="41"/>
      <c r="G228" s="41"/>
      <c r="H228" s="41"/>
      <c r="I228" s="15" t="n">
        <f aca="false">AO228+AQ228+AS228+AU228+AW228</f>
        <v>0.032969055321625</v>
      </c>
      <c r="J228" s="43" t="n">
        <f aca="false">AP228+AR228+AT228+AV228+AX228</f>
        <v>277192.27797486</v>
      </c>
      <c r="K228" s="15" t="n">
        <f aca="false">I228-DatosMinisterio!J228</f>
        <v>0</v>
      </c>
      <c r="L228" s="43" t="n">
        <f aca="false">J228-DatosMinisterio!K228</f>
        <v>0.277974860218819</v>
      </c>
      <c r="M228" s="44" t="n">
        <f aca="false">P262/P$281</f>
        <v>0.0489766504069427</v>
      </c>
      <c r="N228" s="43" t="n">
        <f aca="false">ROUND((N$247*M228),0)</f>
        <v>7823792</v>
      </c>
      <c r="O228" s="43" t="n">
        <f aca="false">N228-DatosMinisterio!L228</f>
        <v>-823</v>
      </c>
      <c r="P228" s="14" t="n">
        <f aca="false">N228+J228</f>
        <v>8100984.27797486</v>
      </c>
      <c r="Q228" s="43" t="n">
        <f aca="false">P228-DatosMinisterio!M228</f>
        <v>-822.722025140189</v>
      </c>
      <c r="S228" s="14" t="n">
        <f aca="false">B228+DatosMinisterio!B228</f>
        <v>11850</v>
      </c>
      <c r="T228" s="14" t="n">
        <f aca="false">C228+DatosMinisterio!C228</f>
        <v>60</v>
      </c>
      <c r="U228" s="14" t="n">
        <f aca="false">D228+DatosMinisterio!D228</f>
        <v>802.196793743891</v>
      </c>
      <c r="V228" s="14" t="n">
        <f aca="false">E228+DatosMinisterio!E228</f>
        <v>409.698005865103</v>
      </c>
      <c r="W228" s="14" t="n">
        <f aca="false">F228+DatosMinisterio!F228</f>
        <v>143</v>
      </c>
      <c r="X228" s="14" t="n">
        <f aca="false">G228+DatosMinisterio!G228</f>
        <v>335</v>
      </c>
      <c r="Y228" s="14" t="n">
        <f aca="false">H228+DatosMinisterio!H228</f>
        <v>29</v>
      </c>
      <c r="Z228" s="14" t="n">
        <f aca="false">X228+0.33*Y228</f>
        <v>344.57</v>
      </c>
      <c r="AC228" s="50" t="n">
        <f aca="false">IF(T228&gt;0,S228/T228,0)</f>
        <v>197.5</v>
      </c>
      <c r="AD228" s="51" t="n">
        <f aca="false">EXP((((AC228-AC$247)/AC$248+2)/4-1.9)^3)</f>
        <v>0.0538585360005932</v>
      </c>
      <c r="AE228" s="52" t="n">
        <f aca="false">S228/U228</f>
        <v>14.771936378224</v>
      </c>
      <c r="AF228" s="51" t="n">
        <f aca="false">EXP((((AE228-AE$247)/AE$248+2)/4-1.9)^3)</f>
        <v>0.012691322263047</v>
      </c>
      <c r="AG228" s="51" t="n">
        <f aca="false">V228/U228</f>
        <v>0.51072007400207</v>
      </c>
      <c r="AH228" s="51" t="n">
        <f aca="false">EXP((((AG228-AG$247)/AG$248+2)/4-1.9)^3)</f>
        <v>0.0369077567349862</v>
      </c>
      <c r="AI228" s="51" t="n">
        <f aca="false">W228/U228</f>
        <v>0.178260498066331</v>
      </c>
      <c r="AJ228" s="51" t="n">
        <f aca="false">EXP((((AI228-AI$247)/AI$248+2)/4-1.9)^3)</f>
        <v>0.151143415437916</v>
      </c>
      <c r="AK228" s="51" t="n">
        <f aca="false">Z228/U228</f>
        <v>0.429533005725285</v>
      </c>
      <c r="AL228" s="51" t="n">
        <f aca="false">EXP((((AK228-AK$247)/AK$248+2)/4-1.9)^3)</f>
        <v>0.125302338937613</v>
      </c>
      <c r="AM228" s="51" t="n">
        <f aca="false">0.01*AD228+0.15*AF228+0.24*AH228+0.25*AJ228+0.35*AL228</f>
        <v>0.0929418178035033</v>
      </c>
      <c r="AO228" s="44" t="n">
        <f aca="false">0.01*AD228/$AM$247</f>
        <v>0.000191051250654402</v>
      </c>
      <c r="AP228" s="43" t="n">
        <f aca="false">AO228*$J$247</f>
        <v>1606.29204756448</v>
      </c>
      <c r="AQ228" s="44" t="n">
        <f aca="false">0.15*AF228/$AM$247</f>
        <v>0.000675294903333377</v>
      </c>
      <c r="AR228" s="43" t="n">
        <f aca="false">AQ228*$J$247</f>
        <v>5677.64319401087</v>
      </c>
      <c r="AS228" s="44" t="n">
        <f aca="false">0.24*AH228/$AM$247</f>
        <v>0.00314213059916366</v>
      </c>
      <c r="AT228" s="43" t="n">
        <f aca="false">AS228*$J$247</f>
        <v>26417.9343320583</v>
      </c>
      <c r="AU228" s="44" t="n">
        <f aca="false">0.25*AJ228/$AM$247</f>
        <v>0.0134036963738086</v>
      </c>
      <c r="AV228" s="43" t="n">
        <f aca="false">AU228*$J$247</f>
        <v>112693.587817252</v>
      </c>
      <c r="AW228" s="44" t="n">
        <f aca="false">0.35*AL228/$AM$247</f>
        <v>0.0155568821946649</v>
      </c>
      <c r="AX228" s="43" t="n">
        <f aca="false">AW228*$J$247</f>
        <v>130796.820583974</v>
      </c>
    </row>
    <row r="229" customFormat="false" ht="13.8" hidden="false" customHeight="false" outlineLevel="0" collapsed="false">
      <c r="A229" s="13" t="s">
        <v>68</v>
      </c>
      <c r="B229" s="41"/>
      <c r="C229" s="41"/>
      <c r="D229" s="41"/>
      <c r="E229" s="41"/>
      <c r="F229" s="41"/>
      <c r="G229" s="41"/>
      <c r="H229" s="41"/>
      <c r="I229" s="15" t="n">
        <f aca="false">AO229+AQ229+AS229+AU229+AW229</f>
        <v>0.0313699061161301</v>
      </c>
      <c r="J229" s="43" t="n">
        <f aca="false">AP229+AR229+AT229+AV229+AX229</f>
        <v>263747.191157281</v>
      </c>
      <c r="K229" s="15" t="n">
        <f aca="false">I229-DatosMinisterio!J229</f>
        <v>0</v>
      </c>
      <c r="L229" s="43" t="n">
        <f aca="false">J229-DatosMinisterio!K229</f>
        <v>0.191157281049527</v>
      </c>
      <c r="M229" s="44" t="n">
        <f aca="false">P263/P$281</f>
        <v>0.047738101688016</v>
      </c>
      <c r="N229" s="43" t="n">
        <f aca="false">ROUND((N$247*M229),0)</f>
        <v>7625940</v>
      </c>
      <c r="O229" s="43" t="n">
        <f aca="false">N229-DatosMinisterio!L229</f>
        <v>1193</v>
      </c>
      <c r="P229" s="14" t="n">
        <f aca="false">N229+J229</f>
        <v>7889687.19115728</v>
      </c>
      <c r="Q229" s="43" t="n">
        <f aca="false">P229-DatosMinisterio!M229</f>
        <v>1193.1911572814</v>
      </c>
      <c r="S229" s="14" t="n">
        <f aca="false">B229+DatosMinisterio!B229</f>
        <v>9342</v>
      </c>
      <c r="T229" s="14" t="n">
        <f aca="false">C229+DatosMinisterio!C229</f>
        <v>46</v>
      </c>
      <c r="U229" s="14" t="n">
        <f aca="false">D229+DatosMinisterio!D229</f>
        <v>483.823716682601</v>
      </c>
      <c r="V229" s="14" t="n">
        <f aca="false">E229+DatosMinisterio!E229</f>
        <v>283.780832479891</v>
      </c>
      <c r="W229" s="14" t="n">
        <f aca="false">F229+DatosMinisterio!F229</f>
        <v>54</v>
      </c>
      <c r="X229" s="14" t="n">
        <f aca="false">G229+DatosMinisterio!G229</f>
        <v>206</v>
      </c>
      <c r="Y229" s="14" t="n">
        <f aca="false">H229+DatosMinisterio!H229</f>
        <v>18</v>
      </c>
      <c r="Z229" s="14" t="n">
        <f aca="false">X229+0.33*Y229</f>
        <v>211.94</v>
      </c>
      <c r="AC229" s="50" t="n">
        <f aca="false">IF(T229&gt;0,S229/T229,0)</f>
        <v>203.086956521739</v>
      </c>
      <c r="AD229" s="51" t="n">
        <f aca="false">EXP((((AC229-AC$247)/AC$248+2)/4-1.9)^3)</f>
        <v>0.0594194222649933</v>
      </c>
      <c r="AE229" s="52" t="n">
        <f aca="false">S229/U229</f>
        <v>19.3086855354149</v>
      </c>
      <c r="AF229" s="51" t="n">
        <f aca="false">EXP((((AE229-AE$247)/AE$248+2)/4-1.9)^3)</f>
        <v>0.0510812483959005</v>
      </c>
      <c r="AG229" s="51" t="n">
        <f aca="false">V229/U229</f>
        <v>0.586537663812081</v>
      </c>
      <c r="AH229" s="51" t="n">
        <f aca="false">EXP((((AG229-AG$247)/AG$248+2)/4-1.9)^3)</f>
        <v>0.0796400818780655</v>
      </c>
      <c r="AI229" s="51" t="n">
        <f aca="false">W229/U229</f>
        <v>0.111610899048641</v>
      </c>
      <c r="AJ229" s="51" t="n">
        <f aca="false">EXP((((AI229-AI$247)/AI$248+2)/4-1.9)^3)</f>
        <v>0.0601335177761155</v>
      </c>
      <c r="AK229" s="51" t="n">
        <f aca="false">Z229/U229</f>
        <v>0.438052110080906</v>
      </c>
      <c r="AL229" s="51" t="n">
        <f aca="false">EXP((((AK229-AK$247)/AK$248+2)/4-1.9)^3)</f>
        <v>0.131515246116477</v>
      </c>
      <c r="AM229" s="51" t="n">
        <f aca="false">0.01*AD229+0.15*AF229+0.24*AH229+0.25*AJ229+0.35*AL229</f>
        <v>0.0884337167175666</v>
      </c>
      <c r="AO229" s="44" t="n">
        <f aca="false">0.01*AD229/$AM$247</f>
        <v>0.000210777265404391</v>
      </c>
      <c r="AP229" s="43" t="n">
        <f aca="false">AO229*$J$247</f>
        <v>1772.14147547723</v>
      </c>
      <c r="AQ229" s="44" t="n">
        <f aca="false">0.15*AF229/$AM$247</f>
        <v>0.00271799155223532</v>
      </c>
      <c r="AR229" s="43" t="n">
        <f aca="false">AQ229*$J$247</f>
        <v>22851.9216741513</v>
      </c>
      <c r="AS229" s="44" t="n">
        <f aca="false">0.24*AH229/$AM$247</f>
        <v>0.00678013405111011</v>
      </c>
      <c r="AT229" s="43" t="n">
        <f aca="false">AS229*$J$247</f>
        <v>57004.9940548159</v>
      </c>
      <c r="AU229" s="44" t="n">
        <f aca="false">0.25*AJ229/$AM$247</f>
        <v>0.00533275903435672</v>
      </c>
      <c r="AV229" s="43" t="n">
        <f aca="false">AU229*$J$247</f>
        <v>44835.9714952092</v>
      </c>
      <c r="AW229" s="44" t="n">
        <f aca="false">0.35*AL229/$AM$247</f>
        <v>0.0163282442130235</v>
      </c>
      <c r="AX229" s="43" t="n">
        <f aca="false">AW229*$J$247</f>
        <v>137282.162457627</v>
      </c>
    </row>
    <row r="230" customFormat="false" ht="13.8" hidden="false" customHeight="false" outlineLevel="0" collapsed="false">
      <c r="A230" s="13" t="s">
        <v>69</v>
      </c>
      <c r="B230" s="41"/>
      <c r="C230" s="41"/>
      <c r="D230" s="41"/>
      <c r="E230" s="41"/>
      <c r="F230" s="41"/>
      <c r="G230" s="41"/>
      <c r="H230" s="41"/>
      <c r="I230" s="15" t="n">
        <f aca="false">AO230+AQ230+AS230+AU230+AW230</f>
        <v>0.0140929778810488</v>
      </c>
      <c r="J230" s="43" t="n">
        <f aca="false">AP230+AR230+AT230+AV230+AX230</f>
        <v>118488.8254816</v>
      </c>
      <c r="K230" s="15" t="n">
        <f aca="false">I230-DatosMinisterio!J230</f>
        <v>0</v>
      </c>
      <c r="L230" s="43" t="n">
        <f aca="false">J230-DatosMinisterio!K230</f>
        <v>-0.174518399842782</v>
      </c>
      <c r="M230" s="44" t="n">
        <f aca="false">P264/P$281</f>
        <v>0.0203862474182472</v>
      </c>
      <c r="N230" s="43" t="n">
        <f aca="false">ROUND((N$247*M230),0)</f>
        <v>3256608</v>
      </c>
      <c r="O230" s="43" t="n">
        <f aca="false">N230-DatosMinisterio!L230</f>
        <v>311</v>
      </c>
      <c r="P230" s="14" t="n">
        <f aca="false">N230+J230</f>
        <v>3375096.8254816</v>
      </c>
      <c r="Q230" s="43" t="n">
        <f aca="false">P230-DatosMinisterio!M230</f>
        <v>310.825481600128</v>
      </c>
      <c r="S230" s="14" t="n">
        <f aca="false">B230+DatosMinisterio!B230</f>
        <v>15169</v>
      </c>
      <c r="T230" s="14" t="n">
        <f aca="false">C230+DatosMinisterio!C230</f>
        <v>66</v>
      </c>
      <c r="U230" s="14" t="n">
        <f aca="false">D230+DatosMinisterio!D230</f>
        <v>714.724093585078</v>
      </c>
      <c r="V230" s="14" t="n">
        <f aca="false">E230+DatosMinisterio!E230</f>
        <v>282.043782193336</v>
      </c>
      <c r="W230" s="14" t="n">
        <f aca="false">F230+DatosMinisterio!F230</f>
        <v>68</v>
      </c>
      <c r="X230" s="14" t="n">
        <f aca="false">G230+DatosMinisterio!G230</f>
        <v>169</v>
      </c>
      <c r="Y230" s="14" t="n">
        <f aca="false">H230+DatosMinisterio!H230</f>
        <v>22</v>
      </c>
      <c r="Z230" s="14" t="n">
        <f aca="false">X230+0.33*Y230</f>
        <v>176.26</v>
      </c>
      <c r="AC230" s="50" t="n">
        <f aca="false">IF(T230&gt;0,S230/T230,0)</f>
        <v>229.833333333333</v>
      </c>
      <c r="AD230" s="51" t="n">
        <f aca="false">EXP((((AC230-AC$247)/AC$248+2)/4-1.9)^3)</f>
        <v>0.0922589407497531</v>
      </c>
      <c r="AE230" s="52" t="n">
        <f aca="false">S230/U230</f>
        <v>21.2235744340335</v>
      </c>
      <c r="AF230" s="51" t="n">
        <f aca="false">EXP((((AE230-AE$247)/AE$248+2)/4-1.9)^3)</f>
        <v>0.0829850947636177</v>
      </c>
      <c r="AG230" s="51" t="n">
        <f aca="false">V230/U230</f>
        <v>0.394619105085147</v>
      </c>
      <c r="AH230" s="51" t="n">
        <f aca="false">EXP((((AG230-AG$247)/AG$248+2)/4-1.9)^3)</f>
        <v>0.00859791824331301</v>
      </c>
      <c r="AI230" s="51" t="n">
        <f aca="false">W230/U230</f>
        <v>0.0951416086435675</v>
      </c>
      <c r="AJ230" s="51" t="n">
        <f aca="false">EXP((((AI230-AI$247)/AI$248+2)/4-1.9)^3)</f>
        <v>0.0460664429598317</v>
      </c>
      <c r="AK230" s="51" t="n">
        <f aca="false">Z230/U230</f>
        <v>0.246612646169341</v>
      </c>
      <c r="AL230" s="51" t="n">
        <f aca="false">EXP((((AK230-AK$247)/AK$248+2)/4-1.9)^3)</f>
        <v>0.0365100473285652</v>
      </c>
      <c r="AM230" s="51" t="n">
        <f aca="false">0.01*AD230+0.15*AF230+0.24*AH230+0.25*AJ230+0.35*AL230</f>
        <v>0.039728981305391</v>
      </c>
      <c r="AO230" s="44" t="n">
        <f aca="false">0.01*AD230/$AM$247</f>
        <v>0.00032726819782284</v>
      </c>
      <c r="AP230" s="43" t="n">
        <f aca="false">AO230*$J$247</f>
        <v>2751.5564634252</v>
      </c>
      <c r="AQ230" s="44" t="n">
        <f aca="false">0.15*AF230/$AM$247</f>
        <v>0.00441556918853734</v>
      </c>
      <c r="AR230" s="43" t="n">
        <f aca="false">AQ230*$J$247</f>
        <v>37124.560288006</v>
      </c>
      <c r="AS230" s="44" t="n">
        <f aca="false">0.24*AH230/$AM$247</f>
        <v>0.000731981144110338</v>
      </c>
      <c r="AT230" s="43" t="n">
        <f aca="false">AS230*$J$247</f>
        <v>6154.24126627928</v>
      </c>
      <c r="AU230" s="44" t="n">
        <f aca="false">0.25*AJ230/$AM$247</f>
        <v>0.00408526307723003</v>
      </c>
      <c r="AV230" s="43" t="n">
        <f aca="false">AU230*$J$247</f>
        <v>34347.4621112731</v>
      </c>
      <c r="AW230" s="44" t="n">
        <f aca="false">0.35*AL230/$AM$247</f>
        <v>0.00453289627334827</v>
      </c>
      <c r="AX230" s="43" t="n">
        <f aca="false">AW230*$J$247</f>
        <v>38111.0053526166</v>
      </c>
    </row>
    <row r="231" customFormat="false" ht="13.8" hidden="false" customHeight="false" outlineLevel="0" collapsed="false">
      <c r="A231" s="13" t="s">
        <v>70</v>
      </c>
      <c r="B231" s="41"/>
      <c r="C231" s="41"/>
      <c r="D231" s="41"/>
      <c r="E231" s="41"/>
      <c r="F231" s="41"/>
      <c r="G231" s="41"/>
      <c r="H231" s="41"/>
      <c r="I231" s="15" t="n">
        <f aca="false">AO231+AQ231+AS231+AU231+AW231</f>
        <v>0.0131041981540367</v>
      </c>
      <c r="J231" s="43" t="n">
        <f aca="false">AP231+AR231+AT231+AV231+AX231</f>
        <v>110175.511609787</v>
      </c>
      <c r="K231" s="15" t="n">
        <f aca="false">I231-DatosMinisterio!J231</f>
        <v>0</v>
      </c>
      <c r="L231" s="43" t="n">
        <f aca="false">J231-DatosMinisterio!K231</f>
        <v>-0.488390212995</v>
      </c>
      <c r="M231" s="44" t="n">
        <f aca="false">P265/P$281</f>
        <v>0.0196305022955901</v>
      </c>
      <c r="N231" s="43" t="n">
        <f aca="false">ROUND((N$247*M231),0)</f>
        <v>3135882</v>
      </c>
      <c r="O231" s="43" t="n">
        <f aca="false">N231-DatosMinisterio!L231</f>
        <v>-171</v>
      </c>
      <c r="P231" s="14" t="n">
        <f aca="false">N231+J231</f>
        <v>3246057.51160979</v>
      </c>
      <c r="Q231" s="43" t="n">
        <f aca="false">P231-DatosMinisterio!M231</f>
        <v>-171.488390212879</v>
      </c>
      <c r="S231" s="14" t="n">
        <f aca="false">B231+DatosMinisterio!B231</f>
        <v>6546</v>
      </c>
      <c r="T231" s="14" t="n">
        <f aca="false">C231+DatosMinisterio!C231</f>
        <v>46</v>
      </c>
      <c r="U231" s="14" t="n">
        <f aca="false">D231+DatosMinisterio!D231</f>
        <v>334.063185195971</v>
      </c>
      <c r="V231" s="14" t="n">
        <f aca="false">E231+DatosMinisterio!E231</f>
        <v>164.164233836771</v>
      </c>
      <c r="W231" s="14" t="n">
        <f aca="false">F231+DatosMinisterio!F231</f>
        <v>25</v>
      </c>
      <c r="X231" s="14" t="n">
        <f aca="false">G231+DatosMinisterio!G231</f>
        <v>82</v>
      </c>
      <c r="Y231" s="14" t="n">
        <f aca="false">H231+DatosMinisterio!H231</f>
        <v>6</v>
      </c>
      <c r="Z231" s="14" t="n">
        <f aca="false">X231+0.33*Y231</f>
        <v>83.98</v>
      </c>
      <c r="AC231" s="50" t="n">
        <f aca="false">IF(T231&gt;0,S231/T231,0)</f>
        <v>142.304347826087</v>
      </c>
      <c r="AD231" s="51" t="n">
        <f aca="false">EXP((((AC231-AC$247)/AC$248+2)/4-1.9)^3)</f>
        <v>0.018000815385285</v>
      </c>
      <c r="AE231" s="52" t="n">
        <f aca="false">S231/U231</f>
        <v>19.5950954492634</v>
      </c>
      <c r="AF231" s="51" t="n">
        <f aca="false">EXP((((AE231-AE$247)/AE$248+2)/4-1.9)^3)</f>
        <v>0.0551293854537675</v>
      </c>
      <c r="AG231" s="51" t="n">
        <f aca="false">V231/U231</f>
        <v>0.491416717290975</v>
      </c>
      <c r="AH231" s="51" t="n">
        <f aca="false">EXP((((AG231-AG$247)/AG$248+2)/4-1.9)^3)</f>
        <v>0.0296783991521079</v>
      </c>
      <c r="AI231" s="51" t="n">
        <f aca="false">W231/U231</f>
        <v>0.0748361421068721</v>
      </c>
      <c r="AJ231" s="51" t="n">
        <f aca="false">EXP((((AI231-AI$247)/AI$248+2)/4-1.9)^3)</f>
        <v>0.032427288972965</v>
      </c>
      <c r="AK231" s="51" t="n">
        <f aca="false">Z231/U231</f>
        <v>0.251389568565405</v>
      </c>
      <c r="AL231" s="51" t="n">
        <f aca="false">EXP((((AK231-AK$247)/AK$248+2)/4-1.9)^3)</f>
        <v>0.0378928449596667</v>
      </c>
      <c r="AM231" s="51" t="n">
        <f aca="false">0.01*AD231+0.15*AF231+0.24*AH231+0.25*AJ231+0.35*AL231</f>
        <v>0.0369415497475485</v>
      </c>
      <c r="AO231" s="44" t="n">
        <f aca="false">0.01*AD231/$AM$247</f>
        <v>6.38539133726141E-005</v>
      </c>
      <c r="AP231" s="43" t="n">
        <f aca="false">AO231*$J$247</f>
        <v>536.861354767259</v>
      </c>
      <c r="AQ231" s="44" t="n">
        <f aca="false">0.15*AF231/$AM$247</f>
        <v>0.00293338962239009</v>
      </c>
      <c r="AR231" s="43" t="n">
        <f aca="false">AQ231*$J$247</f>
        <v>24662.9132586881</v>
      </c>
      <c r="AS231" s="44" t="n">
        <f aca="false">0.24*AH231/$AM$247</f>
        <v>0.002526661448964</v>
      </c>
      <c r="AT231" s="43" t="n">
        <f aca="false">AS231*$J$247</f>
        <v>21243.2851313821</v>
      </c>
      <c r="AU231" s="44" t="n">
        <f aca="false">0.25*AJ231/$AM$247</f>
        <v>0.00287571598378966</v>
      </c>
      <c r="AV231" s="43" t="n">
        <f aca="false">AU231*$J$247</f>
        <v>24178.0134911091</v>
      </c>
      <c r="AW231" s="44" t="n">
        <f aca="false">0.35*AL231/$AM$247</f>
        <v>0.00470457718552038</v>
      </c>
      <c r="AX231" s="43" t="n">
        <f aca="false">AW231*$J$247</f>
        <v>39554.4383738404</v>
      </c>
    </row>
    <row r="232" customFormat="false" ht="13.8" hidden="false" customHeight="false" outlineLevel="0" collapsed="false">
      <c r="A232" s="13" t="s">
        <v>71</v>
      </c>
      <c r="B232" s="41"/>
      <c r="C232" s="41"/>
      <c r="D232" s="41"/>
      <c r="E232" s="41"/>
      <c r="F232" s="41"/>
      <c r="G232" s="41"/>
      <c r="H232" s="41"/>
      <c r="I232" s="15" t="n">
        <f aca="false">AO232+AQ232+AS232+AU232+AW232</f>
        <v>0.0224852922004038</v>
      </c>
      <c r="J232" s="43" t="n">
        <f aca="false">AP232+AR232+AT232+AV232+AX232</f>
        <v>189048.466968725</v>
      </c>
      <c r="K232" s="15" t="n">
        <f aca="false">I232-DatosMinisterio!J232</f>
        <v>-1.59594559789866E-016</v>
      </c>
      <c r="L232" s="43" t="n">
        <f aca="false">J232-DatosMinisterio!K232</f>
        <v>0.466968725348124</v>
      </c>
      <c r="M232" s="44" t="n">
        <f aca="false">P266/P$281</f>
        <v>0.0205804609583007</v>
      </c>
      <c r="N232" s="43" t="n">
        <f aca="false">ROUND((N$247*M232),0)</f>
        <v>3287633</v>
      </c>
      <c r="O232" s="43" t="n">
        <f aca="false">N232-DatosMinisterio!L232</f>
        <v>425</v>
      </c>
      <c r="P232" s="14" t="n">
        <f aca="false">N232+J232</f>
        <v>3476681.46696873</v>
      </c>
      <c r="Q232" s="43" t="n">
        <f aca="false">P232-DatosMinisterio!M232</f>
        <v>425.466968725435</v>
      </c>
      <c r="S232" s="14" t="n">
        <f aca="false">B232+DatosMinisterio!B232</f>
        <v>7922</v>
      </c>
      <c r="T232" s="14" t="n">
        <f aca="false">C232+DatosMinisterio!C232</f>
        <v>36</v>
      </c>
      <c r="U232" s="14" t="n">
        <f aca="false">D232+DatosMinisterio!D232</f>
        <v>303.046995606922</v>
      </c>
      <c r="V232" s="14" t="n">
        <f aca="false">E232+DatosMinisterio!E232</f>
        <v>121.311558441558</v>
      </c>
      <c r="W232" s="14" t="n">
        <f aca="false">F232+DatosMinisterio!F232</f>
        <v>18</v>
      </c>
      <c r="X232" s="14" t="n">
        <f aca="false">G232+DatosMinisterio!G232</f>
        <v>92</v>
      </c>
      <c r="Y232" s="14" t="n">
        <f aca="false">H232+DatosMinisterio!H232</f>
        <v>6</v>
      </c>
      <c r="Z232" s="14" t="n">
        <f aca="false">X232+0.33*Y232</f>
        <v>93.98</v>
      </c>
      <c r="AC232" s="50" t="n">
        <f aca="false">IF(T232&gt;0,S232/T232,0)</f>
        <v>220.055555555556</v>
      </c>
      <c r="AD232" s="51" t="n">
        <f aca="false">EXP((((AC232-AC$247)/AC$248+2)/4-1.9)^3)</f>
        <v>0.0790041113387522</v>
      </c>
      <c r="AE232" s="52" t="n">
        <f aca="false">S232/U232</f>
        <v>26.1411600010565</v>
      </c>
      <c r="AF232" s="51" t="n">
        <f aca="false">EXP((((AE232-AE$247)/AE$248+2)/4-1.9)^3)</f>
        <v>0.225203440597597</v>
      </c>
      <c r="AG232" s="51" t="n">
        <f aca="false">V232/U232</f>
        <v>0.400306091794784</v>
      </c>
      <c r="AH232" s="51" t="n">
        <f aca="false">EXP((((AG232-AG$247)/AG$248+2)/4-1.9)^3)</f>
        <v>0.00931185441272943</v>
      </c>
      <c r="AI232" s="51" t="n">
        <f aca="false">W232/U232</f>
        <v>0.0593967281013653</v>
      </c>
      <c r="AJ232" s="51" t="n">
        <f aca="false">EXP((((AI232-AI$247)/AI$248+2)/4-1.9)^3)</f>
        <v>0.024407176849366</v>
      </c>
      <c r="AK232" s="51" t="n">
        <f aca="false">Z232/U232</f>
        <v>0.310116917053684</v>
      </c>
      <c r="AL232" s="51" t="n">
        <f aca="false">EXP((((AK232-AK$247)/AK$248+2)/4-1.9)^3)</f>
        <v>0.0585149741260972</v>
      </c>
      <c r="AM232" s="51" t="n">
        <f aca="false">0.01*AD232+0.15*AF232+0.24*AH232+0.25*AJ232+0.35*AL232</f>
        <v>0.0633874374185576</v>
      </c>
      <c r="AO232" s="44" t="n">
        <f aca="false">0.01*AD232/$AM$247</f>
        <v>0.000280249620560462</v>
      </c>
      <c r="AP232" s="43" t="n">
        <f aca="false">AO232*$J$247</f>
        <v>2356.24072230517</v>
      </c>
      <c r="AQ232" s="44" t="n">
        <f aca="false">0.15*AF232/$AM$247</f>
        <v>0.011982891340763</v>
      </c>
      <c r="AR232" s="43" t="n">
        <f aca="false">AQ232*$J$247</f>
        <v>100747.956381166</v>
      </c>
      <c r="AS232" s="44" t="n">
        <f aca="false">0.24*AH232/$AM$247</f>
        <v>0.000792761881879928</v>
      </c>
      <c r="AT232" s="43" t="n">
        <f aca="false">AS232*$J$247</f>
        <v>6665.26443618778</v>
      </c>
      <c r="AU232" s="44" t="n">
        <f aca="false">0.25*AJ232/$AM$247</f>
        <v>0.00216447661238099</v>
      </c>
      <c r="AV232" s="43" t="n">
        <f aca="false">AU232*$J$247</f>
        <v>18198.161790085</v>
      </c>
      <c r="AW232" s="44" t="n">
        <f aca="false">0.35*AL232/$AM$247</f>
        <v>0.00726491274481951</v>
      </c>
      <c r="AX232" s="43" t="n">
        <f aca="false">AW232*$J$247</f>
        <v>61080.8436389817</v>
      </c>
    </row>
    <row r="233" customFormat="false" ht="13.8" hidden="false" customHeight="false" outlineLevel="0" collapsed="false">
      <c r="A233" s="13" t="s">
        <v>72</v>
      </c>
      <c r="B233" s="41"/>
      <c r="C233" s="41"/>
      <c r="D233" s="41"/>
      <c r="E233" s="41"/>
      <c r="F233" s="41"/>
      <c r="G233" s="41"/>
      <c r="H233" s="41"/>
      <c r="I233" s="15" t="n">
        <f aca="false">AO233+AQ233+AS233+AU233+AW233</f>
        <v>0.0357533957354511</v>
      </c>
      <c r="J233" s="43" t="n">
        <f aca="false">AP233+AR233+AT233+AV233+AX233</f>
        <v>300602.037655166</v>
      </c>
      <c r="K233" s="15" t="n">
        <f aca="false">I233-DatosMinisterio!J233</f>
        <v>0</v>
      </c>
      <c r="L233" s="43" t="n">
        <f aca="false">J233-DatosMinisterio!K233</f>
        <v>0.0376551655936055</v>
      </c>
      <c r="M233" s="44" t="n">
        <f aca="false">P267/P$281</f>
        <v>0.0223517731356424</v>
      </c>
      <c r="N233" s="43" t="n">
        <f aca="false">ROUND((N$247*M233),0)</f>
        <v>3570592</v>
      </c>
      <c r="O233" s="43" t="n">
        <f aca="false">N233-DatosMinisterio!L233</f>
        <v>-1075</v>
      </c>
      <c r="P233" s="14" t="n">
        <f aca="false">N233+J233</f>
        <v>3871194.03765517</v>
      </c>
      <c r="Q233" s="43" t="n">
        <f aca="false">P233-DatosMinisterio!M233</f>
        <v>-1074.96234483458</v>
      </c>
      <c r="S233" s="14" t="n">
        <f aca="false">B233+DatosMinisterio!B233</f>
        <v>10284</v>
      </c>
      <c r="T233" s="14" t="n">
        <f aca="false">C233+DatosMinisterio!C233</f>
        <v>41</v>
      </c>
      <c r="U233" s="14" t="n">
        <f aca="false">D233+DatosMinisterio!D233</f>
        <v>427.436413251261</v>
      </c>
      <c r="V233" s="14" t="n">
        <f aca="false">E233+DatosMinisterio!E233</f>
        <v>314.096467598249</v>
      </c>
      <c r="W233" s="14" t="n">
        <f aca="false">F233+DatosMinisterio!F233</f>
        <v>29</v>
      </c>
      <c r="X233" s="14" t="n">
        <f aca="false">G233+DatosMinisterio!G233</f>
        <v>88</v>
      </c>
      <c r="Y233" s="14" t="n">
        <f aca="false">H233+DatosMinisterio!H233</f>
        <v>6</v>
      </c>
      <c r="Z233" s="14" t="n">
        <f aca="false">X233+0.33*Y233</f>
        <v>89.98</v>
      </c>
      <c r="AC233" s="50" t="n">
        <f aca="false">IF(T233&gt;0,S233/T233,0)</f>
        <v>250.829268292683</v>
      </c>
      <c r="AD233" s="51" t="n">
        <f aca="false">EXP((((AC233-AC$247)/AC$248+2)/4-1.9)^3)</f>
        <v>0.125967725395801</v>
      </c>
      <c r="AE233" s="52" t="n">
        <f aca="false">S233/U233</f>
        <v>24.0597190159247</v>
      </c>
      <c r="AF233" s="51" t="n">
        <f aca="false">EXP((((AE233-AE$247)/AE$248+2)/4-1.9)^3)</f>
        <v>0.153807702049791</v>
      </c>
      <c r="AG233" s="51" t="n">
        <f aca="false">V233/U233</f>
        <v>0.73483787964881</v>
      </c>
      <c r="AH233" s="51" t="n">
        <f aca="false">EXP((((AG233-AG$247)/AG$248+2)/4-1.9)^3)</f>
        <v>0.248990650450547</v>
      </c>
      <c r="AI233" s="51" t="n">
        <f aca="false">W233/U233</f>
        <v>0.0678463488391497</v>
      </c>
      <c r="AJ233" s="51" t="n">
        <f aca="false">EXP((((AI233-AI$247)/AI$248+2)/4-1.9)^3)</f>
        <v>0.0285665955153694</v>
      </c>
      <c r="AK233" s="51" t="n">
        <f aca="false">Z233/U233</f>
        <v>0.210510843742989</v>
      </c>
      <c r="AL233" s="51" t="n">
        <f aca="false">EXP((((AK233-AK$247)/AK$248+2)/4-1.9)^3)</f>
        <v>0.0273165973787638</v>
      </c>
      <c r="AM233" s="51" t="n">
        <f aca="false">0.01*AD233+0.15*AF233+0.24*AH233+0.25*AJ233+0.35*AL233</f>
        <v>0.100791046630967</v>
      </c>
      <c r="AO233" s="44" t="n">
        <f aca="false">0.01*AD233/$AM$247</f>
        <v>0.000446842659791067</v>
      </c>
      <c r="AP233" s="43" t="n">
        <f aca="false">AO233*$J$247</f>
        <v>3756.89668859236</v>
      </c>
      <c r="AQ233" s="44" t="n">
        <f aca="false">0.15*AF233/$AM$247</f>
        <v>0.00818398234123051</v>
      </c>
      <c r="AR233" s="43" t="n">
        <f aca="false">AQ233*$J$247</f>
        <v>68808.0591312467</v>
      </c>
      <c r="AS233" s="44" t="n">
        <f aca="false">0.24*AH233/$AM$247</f>
        <v>0.021197742992185</v>
      </c>
      <c r="AT233" s="43" t="n">
        <f aca="false">AS233*$J$247</f>
        <v>178223.203868245</v>
      </c>
      <c r="AU233" s="44" t="n">
        <f aca="false">0.25*AJ233/$AM$247</f>
        <v>0.00253334206860433</v>
      </c>
      <c r="AV233" s="43" t="n">
        <f aca="false">AU233*$J$247</f>
        <v>21299.4534431012</v>
      </c>
      <c r="AW233" s="44" t="n">
        <f aca="false">0.35*AL233/$AM$247</f>
        <v>0.00339148567364017</v>
      </c>
      <c r="AX233" s="43" t="n">
        <f aca="false">AW233*$J$247</f>
        <v>28514.4245239808</v>
      </c>
    </row>
    <row r="234" customFormat="false" ht="13.8" hidden="false" customHeight="false" outlineLevel="0" collapsed="false">
      <c r="A234" s="13" t="s">
        <v>73</v>
      </c>
      <c r="B234" s="41"/>
      <c r="C234" s="41"/>
      <c r="D234" s="41"/>
      <c r="E234" s="41"/>
      <c r="F234" s="41"/>
      <c r="G234" s="41"/>
      <c r="H234" s="41"/>
      <c r="I234" s="15" t="n">
        <f aca="false">AO234+AQ234+AS234+AU234+AW234</f>
        <v>0.0950187816572211</v>
      </c>
      <c r="J234" s="43" t="n">
        <f aca="false">AP234+AR234+AT234+AV234+AX234</f>
        <v>798884.659600335</v>
      </c>
      <c r="K234" s="15" t="n">
        <f aca="false">I234-DatosMinisterio!J234</f>
        <v>0</v>
      </c>
      <c r="L234" s="43" t="n">
        <f aca="false">J234-DatosMinisterio!K234</f>
        <v>-0.340399664826691</v>
      </c>
      <c r="M234" s="44" t="n">
        <f aca="false">P268/P$281</f>
        <v>0.0250606916317984</v>
      </c>
      <c r="N234" s="43" t="n">
        <f aca="false">ROUND((N$247*M234),0)</f>
        <v>4003329</v>
      </c>
      <c r="O234" s="43" t="n">
        <f aca="false">N234-DatosMinisterio!L234</f>
        <v>-604</v>
      </c>
      <c r="P234" s="14" t="n">
        <f aca="false">N234+J234</f>
        <v>4802213.65960034</v>
      </c>
      <c r="Q234" s="43" t="n">
        <f aca="false">P234-DatosMinisterio!M234</f>
        <v>-604.340399664827</v>
      </c>
      <c r="S234" s="14" t="n">
        <f aca="false">B234+DatosMinisterio!B234</f>
        <v>7536</v>
      </c>
      <c r="T234" s="14" t="n">
        <f aca="false">C234+DatosMinisterio!C234</f>
        <v>48</v>
      </c>
      <c r="U234" s="14" t="n">
        <f aca="false">D234+DatosMinisterio!D234</f>
        <v>309.103207570185</v>
      </c>
      <c r="V234" s="14" t="n">
        <f aca="false">E234+DatosMinisterio!E234</f>
        <v>193.135497835498</v>
      </c>
      <c r="W234" s="14" t="n">
        <f aca="false">F234+DatosMinisterio!F234</f>
        <v>74</v>
      </c>
      <c r="X234" s="14" t="n">
        <f aca="false">G234+DatosMinisterio!G234</f>
        <v>206</v>
      </c>
      <c r="Y234" s="14" t="n">
        <f aca="false">H234+DatosMinisterio!H234</f>
        <v>30</v>
      </c>
      <c r="Z234" s="14" t="n">
        <f aca="false">X234+0.33*Y234</f>
        <v>215.9</v>
      </c>
      <c r="AC234" s="50" t="n">
        <f aca="false">IF(T234&gt;0,S234/T234,0)</f>
        <v>157</v>
      </c>
      <c r="AD234" s="51" t="n">
        <f aca="false">EXP((((AC234-AC$247)/AC$248+2)/4-1.9)^3)</f>
        <v>0.024657670918035</v>
      </c>
      <c r="AE234" s="52" t="n">
        <f aca="false">S234/U234</f>
        <v>24.3802064017368</v>
      </c>
      <c r="AF234" s="51" t="n">
        <f aca="false">EXP((((AE234-AE$247)/AE$248+2)/4-1.9)^3)</f>
        <v>0.16372918721342</v>
      </c>
      <c r="AG234" s="51" t="n">
        <f aca="false">V234/U234</f>
        <v>0.624825278759505</v>
      </c>
      <c r="AH234" s="51" t="n">
        <f aca="false">EXP((((AG234-AG$247)/AG$248+2)/4-1.9)^3)</f>
        <v>0.11169730600125</v>
      </c>
      <c r="AI234" s="51" t="n">
        <f aca="false">W234/U234</f>
        <v>0.239402239082872</v>
      </c>
      <c r="AJ234" s="51" t="n">
        <f aca="false">EXP((((AI234-AI$247)/AI$248+2)/4-1.9)^3)</f>
        <v>0.288023879754001</v>
      </c>
      <c r="AK234" s="51" t="n">
        <f aca="false">Z234/U234</f>
        <v>0.698472208351244</v>
      </c>
      <c r="AL234" s="51" t="n">
        <f aca="false">EXP((((AK234-AK$247)/AK$248+2)/4-1.9)^3)</f>
        <v>0.412127365711164</v>
      </c>
      <c r="AM234" s="51" t="n">
        <f aca="false">0.01*AD234+0.15*AF234+0.24*AH234+0.25*AJ234+0.35*AL234</f>
        <v>0.267863856168901</v>
      </c>
      <c r="AO234" s="44" t="n">
        <f aca="false">0.01*AD234/$AM$247</f>
        <v>8.74676368303697E-005</v>
      </c>
      <c r="AP234" s="43" t="n">
        <f aca="false">AO234*$J$247</f>
        <v>735.397276796858</v>
      </c>
      <c r="AQ234" s="44" t="n">
        <f aca="false">0.15*AF234/$AM$247</f>
        <v>0.00871189647229034</v>
      </c>
      <c r="AR234" s="43" t="n">
        <f aca="false">AQ234*$J$247</f>
        <v>73246.5763752519</v>
      </c>
      <c r="AS234" s="44" t="n">
        <f aca="false">0.24*AH234/$AM$247</f>
        <v>0.00950931603756834</v>
      </c>
      <c r="AT234" s="43" t="n">
        <f aca="false">AS234*$J$247</f>
        <v>79951.0009832614</v>
      </c>
      <c r="AU234" s="44" t="n">
        <f aca="false">0.25*AJ234/$AM$247</f>
        <v>0.0255425260931382</v>
      </c>
      <c r="AV234" s="43" t="n">
        <f aca="false">AU234*$J$247</f>
        <v>214752.619506974</v>
      </c>
      <c r="AW234" s="44" t="n">
        <f aca="false">0.35*AL234/$AM$247</f>
        <v>0.0511675754173938</v>
      </c>
      <c r="AX234" s="43" t="n">
        <f aca="false">AW234*$J$247</f>
        <v>430199.065458051</v>
      </c>
    </row>
    <row r="235" customFormat="false" ht="13.8" hidden="false" customHeight="false" outlineLevel="0" collapsed="false">
      <c r="A235" s="13" t="s">
        <v>74</v>
      </c>
      <c r="B235" s="41"/>
      <c r="C235" s="41"/>
      <c r="D235" s="41"/>
      <c r="E235" s="41"/>
      <c r="F235" s="41"/>
      <c r="G235" s="41"/>
      <c r="H235" s="41"/>
      <c r="I235" s="15" t="n">
        <f aca="false">AO235+AQ235+AS235+AU235+AW235</f>
        <v>0.00746260444560039</v>
      </c>
      <c r="J235" s="43" t="n">
        <f aca="false">AP235+AR235+AT235+AV235+AX235</f>
        <v>62742.9662670521</v>
      </c>
      <c r="K235" s="15" t="n">
        <f aca="false">I235-DatosMinisterio!J235</f>
        <v>0</v>
      </c>
      <c r="L235" s="43" t="n">
        <f aca="false">J235-DatosMinisterio!K235</f>
        <v>-0.0337329479225446</v>
      </c>
      <c r="M235" s="44" t="n">
        <f aca="false">P269/P$281</f>
        <v>0.010283068984161</v>
      </c>
      <c r="N235" s="43" t="n">
        <f aca="false">ROUND((N$247*M235),0)</f>
        <v>1642673</v>
      </c>
      <c r="O235" s="43" t="n">
        <f aca="false">N235-DatosMinisterio!L235</f>
        <v>-206</v>
      </c>
      <c r="P235" s="14" t="n">
        <f aca="false">N235+J235</f>
        <v>1705415.96626705</v>
      </c>
      <c r="Q235" s="43" t="n">
        <f aca="false">P235-DatosMinisterio!M235</f>
        <v>-206.033732947893</v>
      </c>
      <c r="S235" s="14" t="n">
        <f aca="false">B235+DatosMinisterio!B235</f>
        <v>2104</v>
      </c>
      <c r="T235" s="14" t="n">
        <f aca="false">C235+DatosMinisterio!C235</f>
        <v>23</v>
      </c>
      <c r="U235" s="14" t="n">
        <f aca="false">D235+DatosMinisterio!D235</f>
        <v>194.694993412385</v>
      </c>
      <c r="V235" s="14" t="n">
        <f aca="false">E235+DatosMinisterio!E235</f>
        <v>64.7404479578393</v>
      </c>
      <c r="W235" s="14" t="n">
        <f aca="false">F235+DatosMinisterio!F235</f>
        <v>10</v>
      </c>
      <c r="X235" s="14" t="n">
        <f aca="false">G235+DatosMinisterio!G235</f>
        <v>43</v>
      </c>
      <c r="Y235" s="14" t="n">
        <f aca="false">H235+DatosMinisterio!H235</f>
        <v>25</v>
      </c>
      <c r="Z235" s="14" t="n">
        <f aca="false">X235+0.33*Y235</f>
        <v>51.25</v>
      </c>
      <c r="AC235" s="50" t="n">
        <f aca="false">IF(T235&gt;0,S235/T235,0)</f>
        <v>91.4782608695652</v>
      </c>
      <c r="AD235" s="51" t="n">
        <f aca="false">EXP((((AC235-AC$247)/AC$248+2)/4-1.9)^3)</f>
        <v>0.0052880921420175</v>
      </c>
      <c r="AE235" s="52" t="n">
        <f aca="false">S235/U235</f>
        <v>10.8066466585687</v>
      </c>
      <c r="AF235" s="51" t="n">
        <f aca="false">EXP((((AE235-AE$247)/AE$248+2)/4-1.9)^3)</f>
        <v>0.00276102558108433</v>
      </c>
      <c r="AG235" s="51" t="n">
        <f aca="false">V235/U235</f>
        <v>0.332522407603528</v>
      </c>
      <c r="AH235" s="51" t="n">
        <f aca="false">EXP((((AG235-AG$247)/AG$248+2)/4-1.9)^3)</f>
        <v>0.00338969563176378</v>
      </c>
      <c r="AI235" s="51" t="n">
        <f aca="false">W235/U235</f>
        <v>0.0513623890616382</v>
      </c>
      <c r="AJ235" s="51" t="n">
        <f aca="false">EXP((((AI235-AI$247)/AI$248+2)/4-1.9)^3)</f>
        <v>0.0209263126443101</v>
      </c>
      <c r="AK235" s="51" t="n">
        <f aca="false">Z235/U235</f>
        <v>0.263232243940896</v>
      </c>
      <c r="AL235" s="51" t="n">
        <f aca="false">EXP((((AK235-AK$247)/AK$248+2)/4-1.9)^3)</f>
        <v>0.0415011607852412</v>
      </c>
      <c r="AM235" s="51" t="n">
        <f aca="false">0.01*AD235+0.15*AF235+0.24*AH235+0.25*AJ235+0.35*AL235</f>
        <v>0.0210375461461181</v>
      </c>
      <c r="AO235" s="44" t="n">
        <f aca="false">0.01*AD235/$AM$247</f>
        <v>1.87583379038939E-005</v>
      </c>
      <c r="AP235" s="43" t="n">
        <f aca="false">AO235*$J$247</f>
        <v>157.713539677673</v>
      </c>
      <c r="AQ235" s="44" t="n">
        <f aca="false">0.15*AF235/$AM$247</f>
        <v>0.000146911918571965</v>
      </c>
      <c r="AR235" s="43" t="n">
        <f aca="false">AQ235*$J$247</f>
        <v>1235.18399218158</v>
      </c>
      <c r="AS235" s="44" t="n">
        <f aca="false">0.24*AH235/$AM$247</f>
        <v>0.000288580702503655</v>
      </c>
      <c r="AT235" s="43" t="n">
        <f aca="false">AS235*$J$247</f>
        <v>2426.28554340486</v>
      </c>
      <c r="AU235" s="44" t="n">
        <f aca="false">0.25*AJ235/$AM$247</f>
        <v>0.00185578670493217</v>
      </c>
      <c r="AV235" s="43" t="n">
        <f aca="false">AU235*$J$247</f>
        <v>15602.805089723</v>
      </c>
      <c r="AW235" s="44" t="n">
        <f aca="false">0.35*AL235/$AM$247</f>
        <v>0.0051525667816887</v>
      </c>
      <c r="AX235" s="43" t="n">
        <f aca="false">AW235*$J$247</f>
        <v>43320.978102065</v>
      </c>
    </row>
    <row r="236" customFormat="false" ht="13.8" hidden="false" customHeight="false" outlineLevel="0" collapsed="false">
      <c r="A236" s="13" t="s">
        <v>75</v>
      </c>
      <c r="B236" s="41"/>
      <c r="C236" s="41"/>
      <c r="D236" s="41"/>
      <c r="E236" s="41"/>
      <c r="F236" s="41"/>
      <c r="G236" s="41"/>
      <c r="H236" s="41"/>
      <c r="I236" s="15" t="n">
        <f aca="false">AO236+AQ236+AS236+AU236+AW236</f>
        <v>0.0897418796055223</v>
      </c>
      <c r="J236" s="43" t="n">
        <f aca="false">AP236+AR236+AT236+AV236+AX236</f>
        <v>754518.31406537</v>
      </c>
      <c r="K236" s="15" t="n">
        <f aca="false">I236-DatosMinisterio!J236</f>
        <v>-3.88578058618805E-016</v>
      </c>
      <c r="L236" s="43" t="n">
        <f aca="false">J236-DatosMinisterio!K236</f>
        <v>0.314065369777381</v>
      </c>
      <c r="M236" s="44" t="n">
        <f aca="false">P270/P$281</f>
        <v>0.0606084418635896</v>
      </c>
      <c r="N236" s="43" t="n">
        <f aca="false">ROUND((N$247*M236),0)</f>
        <v>9681917</v>
      </c>
      <c r="O236" s="43" t="n">
        <f aca="false">N236-DatosMinisterio!L236</f>
        <v>-752</v>
      </c>
      <c r="P236" s="14" t="n">
        <f aca="false">N236+J236</f>
        <v>10436435.3140654</v>
      </c>
      <c r="Q236" s="43" t="n">
        <f aca="false">P236-DatosMinisterio!M236</f>
        <v>-751.685934629291</v>
      </c>
      <c r="S236" s="14" t="n">
        <f aca="false">B236+DatosMinisterio!B236</f>
        <v>7221</v>
      </c>
      <c r="T236" s="14" t="n">
        <f aca="false">C236+DatosMinisterio!C236</f>
        <v>26</v>
      </c>
      <c r="U236" s="14" t="n">
        <f aca="false">D236+DatosMinisterio!D236</f>
        <v>324.954338406309</v>
      </c>
      <c r="V236" s="14" t="n">
        <f aca="false">E236+DatosMinisterio!E236</f>
        <v>290.590702042672</v>
      </c>
      <c r="W236" s="14" t="n">
        <f aca="false">F236+DatosMinisterio!F236</f>
        <v>61</v>
      </c>
      <c r="X236" s="14" t="n">
        <f aca="false">G236+DatosMinisterio!G236</f>
        <v>147</v>
      </c>
      <c r="Y236" s="14" t="n">
        <f aca="false">H236+DatosMinisterio!H236</f>
        <v>46</v>
      </c>
      <c r="Z236" s="14" t="n">
        <f aca="false">X236+0.33*Y236</f>
        <v>162.18</v>
      </c>
      <c r="AC236" s="50" t="n">
        <f aca="false">IF(T236&gt;0,S236/T236,0)</f>
        <v>277.730769230769</v>
      </c>
      <c r="AD236" s="51" t="n">
        <f aca="false">EXP((((AC236-AC$247)/AC$248+2)/4-1.9)^3)</f>
        <v>0.180142459206891</v>
      </c>
      <c r="AE236" s="52" t="n">
        <f aca="false">S236/U236</f>
        <v>22.2215836089905</v>
      </c>
      <c r="AF236" s="51" t="n">
        <f aca="false">EXP((((AE236-AE$247)/AE$248+2)/4-1.9)^3)</f>
        <v>0.104501082679785</v>
      </c>
      <c r="AG236" s="51" t="n">
        <f aca="false">V236/U236</f>
        <v>0.894250876808821</v>
      </c>
      <c r="AH236" s="51" t="n">
        <f aca="false">EXP((((AG236-AG$247)/AG$248+2)/4-1.9)^3)</f>
        <v>0.539839991898233</v>
      </c>
      <c r="AI236" s="51" t="n">
        <f aca="false">W236/U236</f>
        <v>0.187718681643598</v>
      </c>
      <c r="AJ236" s="51" t="n">
        <f aca="false">EXP((((AI236-AI$247)/AI$248+2)/4-1.9)^3)</f>
        <v>0.168993214191383</v>
      </c>
      <c r="AK236" s="51" t="n">
        <f aca="false">Z236/U236</f>
        <v>0.499085504737029</v>
      </c>
      <c r="AL236" s="51" t="n">
        <f aca="false">EXP((((AK236-AK$247)/AK$248+2)/4-1.9)^3)</f>
        <v>0.182004149817515</v>
      </c>
      <c r="AM236" s="51" t="n">
        <f aca="false">0.01*AD236+0.15*AF236+0.24*AH236+0.25*AJ236+0.35*AL236</f>
        <v>0.252987941033589</v>
      </c>
      <c r="AO236" s="44" t="n">
        <f aca="false">0.01*AD236/$AM$247</f>
        <v>0.000639015552280461</v>
      </c>
      <c r="AP236" s="43" t="n">
        <f aca="false">AO236*$J$247</f>
        <v>5372.61910813082</v>
      </c>
      <c r="AQ236" s="44" t="n">
        <f aca="false">0.15*AF236/$AM$247</f>
        <v>0.00556041735162243</v>
      </c>
      <c r="AR236" s="43" t="n">
        <f aca="false">AQ236*$J$247</f>
        <v>46750.0429463683</v>
      </c>
      <c r="AS236" s="44" t="n">
        <f aca="false">0.24*AH236/$AM$247</f>
        <v>0.0459591128600824</v>
      </c>
      <c r="AT236" s="43" t="n">
        <f aca="false">AS236*$J$247</f>
        <v>386408.135238072</v>
      </c>
      <c r="AU236" s="44" t="n">
        <f aca="false">0.25*AJ236/$AM$247</f>
        <v>0.0149866517551718</v>
      </c>
      <c r="AV236" s="43" t="n">
        <f aca="false">AU236*$J$247</f>
        <v>126002.52262937</v>
      </c>
      <c r="AW236" s="44" t="n">
        <f aca="false">0.35*AL236/$AM$247</f>
        <v>0.0225966820863652</v>
      </c>
      <c r="AX236" s="43" t="n">
        <f aca="false">AW236*$J$247</f>
        <v>189984.994143429</v>
      </c>
    </row>
    <row r="237" customFormat="false" ht="13.8" hidden="false" customHeight="false" outlineLevel="0" collapsed="false">
      <c r="A237" s="13" t="s">
        <v>76</v>
      </c>
      <c r="B237" s="41"/>
      <c r="C237" s="41"/>
      <c r="D237" s="41"/>
      <c r="E237" s="41"/>
      <c r="F237" s="41"/>
      <c r="G237" s="41"/>
      <c r="H237" s="41"/>
      <c r="I237" s="15" t="n">
        <f aca="false">AO237+AQ237+AS237+AU237+AW237</f>
        <v>0.00212642959457549</v>
      </c>
      <c r="J237" s="43" t="n">
        <f aca="false">AP237+AR237+AT237+AV237+AX237</f>
        <v>17878.2757808326</v>
      </c>
      <c r="K237" s="15" t="n">
        <f aca="false">I237-DatosMinisterio!J237</f>
        <v>0</v>
      </c>
      <c r="L237" s="43" t="n">
        <f aca="false">J237-DatosMinisterio!K237</f>
        <v>-0.724219167372212</v>
      </c>
      <c r="M237" s="44" t="n">
        <f aca="false">P271/P$281</f>
        <v>0.0092666833499453</v>
      </c>
      <c r="N237" s="43" t="n">
        <f aca="false">ROUND((N$247*M237),0)</f>
        <v>1480310</v>
      </c>
      <c r="O237" s="43" t="n">
        <f aca="false">N237-DatosMinisterio!L237</f>
        <v>-26</v>
      </c>
      <c r="P237" s="14" t="n">
        <f aca="false">N237+J237</f>
        <v>1498188.27578083</v>
      </c>
      <c r="Q237" s="43" t="n">
        <f aca="false">P237-DatosMinisterio!M237</f>
        <v>-26.7242191673722</v>
      </c>
      <c r="S237" s="14" t="n">
        <f aca="false">B237+DatosMinisterio!B237</f>
        <v>2907</v>
      </c>
      <c r="T237" s="14" t="n">
        <f aca="false">C237+DatosMinisterio!C237</f>
        <v>27</v>
      </c>
      <c r="U237" s="14" t="n">
        <f aca="false">D237+DatosMinisterio!D237</f>
        <v>226.662878787879</v>
      </c>
      <c r="V237" s="14" t="n">
        <f aca="false">E237+DatosMinisterio!E237</f>
        <v>41.8787878787879</v>
      </c>
      <c r="W237" s="14" t="n">
        <f aca="false">F237+DatosMinisterio!F237</f>
        <v>2</v>
      </c>
      <c r="X237" s="14" t="n">
        <f aca="false">G237+DatosMinisterio!G237</f>
        <v>16</v>
      </c>
      <c r="Y237" s="14" t="n">
        <f aca="false">H237+DatosMinisterio!H237</f>
        <v>3</v>
      </c>
      <c r="Z237" s="14" t="n">
        <f aca="false">X237+0.33*Y237</f>
        <v>16.99</v>
      </c>
      <c r="AC237" s="50" t="n">
        <f aca="false">IF(T237&gt;0,S237/T237,0)</f>
        <v>107.666666666667</v>
      </c>
      <c r="AD237" s="51" t="n">
        <f aca="false">EXP((((AC237-AC$247)/AC$248+2)/4-1.9)^3)</f>
        <v>0.00799884965849854</v>
      </c>
      <c r="AE237" s="52" t="n">
        <f aca="false">S237/U237</f>
        <v>12.8252143251057</v>
      </c>
      <c r="AF237" s="51" t="n">
        <f aca="false">EXP((((AE237-AE$247)/AE$248+2)/4-1.9)^3)</f>
        <v>0.00623433189341675</v>
      </c>
      <c r="AG237" s="51" t="n">
        <f aca="false">V237/U237</f>
        <v>0.184762445896489</v>
      </c>
      <c r="AH237" s="51" t="n">
        <f aca="false">EXP((((AG237-AG$247)/AG$248+2)/4-1.9)^3)</f>
        <v>0.000231030810437748</v>
      </c>
      <c r="AI237" s="51" t="n">
        <f aca="false">W237/U237</f>
        <v>0.00882367686625778</v>
      </c>
      <c r="AJ237" s="51" t="n">
        <f aca="false">EXP((((AI237-AI$247)/AI$248+2)/4-1.9)^3)</f>
        <v>0.00862877041718283</v>
      </c>
      <c r="AK237" s="51" t="n">
        <f aca="false">Z237/U237</f>
        <v>0.0749571349788599</v>
      </c>
      <c r="AL237" s="51" t="n">
        <f aca="false">EXP((((AK237-AK$247)/AK$248+2)/4-1.9)^3)</f>
        <v>0.00790502578006063</v>
      </c>
      <c r="AM237" s="51" t="n">
        <f aca="false">0.01*AD237+0.15*AF237+0.24*AH237+0.25*AJ237+0.35*AL237</f>
        <v>0.00599453730241949</v>
      </c>
      <c r="AO237" s="44" t="n">
        <f aca="false">0.01*AD237/$AM$247</f>
        <v>2.83741509616201E-005</v>
      </c>
      <c r="AP237" s="43" t="n">
        <f aca="false">AO237*$J$247</f>
        <v>238.559930332465</v>
      </c>
      <c r="AQ237" s="44" t="n">
        <f aca="false">0.15*AF237/$AM$247</f>
        <v>0.000331723713735584</v>
      </c>
      <c r="AR237" s="43" t="n">
        <f aca="false">AQ237*$J$247</f>
        <v>2789.01688178899</v>
      </c>
      <c r="AS237" s="44" t="n">
        <f aca="false">0.24*AH237/$AM$247</f>
        <v>1.96687374970663E-005</v>
      </c>
      <c r="AT237" s="43" t="n">
        <f aca="false">AS237*$J$247</f>
        <v>165.36786081721</v>
      </c>
      <c r="AU237" s="44" t="n">
        <f aca="false">0.25*AJ237/$AM$247</f>
        <v>0.000765216390116105</v>
      </c>
      <c r="AV237" s="43" t="n">
        <f aca="false">AU237*$J$247</f>
        <v>6433.67158235967</v>
      </c>
      <c r="AW237" s="44" t="n">
        <f aca="false">0.35*AL237/$AM$247</f>
        <v>0.000981446602265116</v>
      </c>
      <c r="AX237" s="43" t="n">
        <f aca="false">AW237*$J$247</f>
        <v>8251.6595255343</v>
      </c>
    </row>
    <row r="238" customFormat="false" ht="13.8" hidden="false" customHeight="false" outlineLevel="0" collapsed="false">
      <c r="A238" s="13" t="s">
        <v>77</v>
      </c>
      <c r="B238" s="41"/>
      <c r="C238" s="41"/>
      <c r="D238" s="41"/>
      <c r="E238" s="41"/>
      <c r="F238" s="41"/>
      <c r="G238" s="41"/>
      <c r="H238" s="41"/>
      <c r="I238" s="15" t="n">
        <f aca="false">AO238+AQ238+AS238+AU238+AW238</f>
        <v>0.0560183209562747</v>
      </c>
      <c r="J238" s="43" t="n">
        <f aca="false">AP238+AR238+AT238+AV238+AX238</f>
        <v>470982.436188023</v>
      </c>
      <c r="K238" s="15" t="n">
        <f aca="false">I238-DatosMinisterio!J238</f>
        <v>0</v>
      </c>
      <c r="L238" s="43" t="n">
        <f aca="false">J238-DatosMinisterio!K238</f>
        <v>0.436188023188151</v>
      </c>
      <c r="M238" s="44" t="n">
        <f aca="false">P272/P$281</f>
        <v>0.0396337523395791</v>
      </c>
      <c r="N238" s="43" t="n">
        <f aca="false">ROUND((N$247*M238),0)</f>
        <v>6331308</v>
      </c>
      <c r="O238" s="43" t="n">
        <f aca="false">N238-DatosMinisterio!L238</f>
        <v>-16</v>
      </c>
      <c r="P238" s="14" t="n">
        <f aca="false">N238+J238</f>
        <v>6802290.43618802</v>
      </c>
      <c r="Q238" s="43" t="n">
        <f aca="false">P238-DatosMinisterio!M238</f>
        <v>-15.5638119764626</v>
      </c>
      <c r="S238" s="14" t="n">
        <f aca="false">B238+DatosMinisterio!B238</f>
        <v>8820</v>
      </c>
      <c r="T238" s="14" t="n">
        <f aca="false">C238+DatosMinisterio!C238</f>
        <v>84</v>
      </c>
      <c r="U238" s="14" t="n">
        <f aca="false">D238+DatosMinisterio!D238</f>
        <v>324.775974025974</v>
      </c>
      <c r="V238" s="14" t="n">
        <f aca="false">E238+DatosMinisterio!E238</f>
        <v>258.957792207792</v>
      </c>
      <c r="W238" s="14" t="n">
        <f aca="false">F238+DatosMinisterio!F238</f>
        <v>22</v>
      </c>
      <c r="X238" s="14" t="n">
        <f aca="false">G238+DatosMinisterio!G238</f>
        <v>105</v>
      </c>
      <c r="Y238" s="14" t="n">
        <f aca="false">H238+DatosMinisterio!H238</f>
        <v>20</v>
      </c>
      <c r="Z238" s="14" t="n">
        <f aca="false">X238+0.33*Y238</f>
        <v>111.6</v>
      </c>
      <c r="AC238" s="50" t="n">
        <f aca="false">IF(T238&gt;0,S238/T238,0)</f>
        <v>105</v>
      </c>
      <c r="AD238" s="51" t="n">
        <f aca="false">EXP((((AC238-AC$247)/AC$248+2)/4-1.9)^3)</f>
        <v>0.00748336784531907</v>
      </c>
      <c r="AE238" s="52" t="n">
        <f aca="false">S238/U238</f>
        <v>27.1571812738051</v>
      </c>
      <c r="AF238" s="51" t="n">
        <f aca="false">EXP((((AE238-AE$247)/AE$248+2)/4-1.9)^3)</f>
        <v>0.265774279808345</v>
      </c>
      <c r="AG238" s="51" t="n">
        <f aca="false">V238/U238</f>
        <v>0.797342823724645</v>
      </c>
      <c r="AH238" s="51" t="n">
        <f aca="false">EXP((((AG238-AG$247)/AG$248+2)/4-1.9)^3)</f>
        <v>0.354504213430323</v>
      </c>
      <c r="AI238" s="51" t="n">
        <f aca="false">W238/U238</f>
        <v>0.067739000909718</v>
      </c>
      <c r="AJ238" s="51" t="n">
        <f aca="false">EXP((((AI238-AI$247)/AI$248+2)/4-1.9)^3)</f>
        <v>0.0285103530376262</v>
      </c>
      <c r="AK238" s="51" t="n">
        <f aca="false">Z238/U238</f>
        <v>0.343621477342024</v>
      </c>
      <c r="AL238" s="51" t="n">
        <f aca="false">EXP((((AK238-AK$247)/AK$248+2)/4-1.9)^3)</f>
        <v>0.0736273036656558</v>
      </c>
      <c r="AM238" s="51" t="n">
        <f aca="false">0.01*AD238+0.15*AF238+0.24*AH238+0.25*AJ238+0.35*AL238</f>
        <v>0.157919131415369</v>
      </c>
      <c r="AO238" s="44" t="n">
        <f aca="false">0.01*AD238/$AM$247</f>
        <v>2.65455931802417E-005</v>
      </c>
      <c r="AP238" s="43" t="n">
        <f aca="false">AO238*$J$247</f>
        <v>223.186056501859</v>
      </c>
      <c r="AQ238" s="44" t="n">
        <f aca="false">0.15*AF238/$AM$247</f>
        <v>0.0141416325952301</v>
      </c>
      <c r="AR238" s="43" t="n">
        <f aca="false">AQ238*$J$247</f>
        <v>118897.897289286</v>
      </c>
      <c r="AS238" s="44" t="n">
        <f aca="false">0.24*AH238/$AM$247</f>
        <v>0.030180607955941</v>
      </c>
      <c r="AT238" s="43" t="n">
        <f aca="false">AS238*$J$247</f>
        <v>253747.988480768</v>
      </c>
      <c r="AU238" s="44" t="n">
        <f aca="false">0.25*AJ238/$AM$247</f>
        <v>0.00252835437467936</v>
      </c>
      <c r="AV238" s="43" t="n">
        <f aca="false">AU238*$J$247</f>
        <v>21257.5186582729</v>
      </c>
      <c r="AW238" s="44" t="n">
        <f aca="false">0.35*AL238/$AM$247</f>
        <v>0.00914118043724401</v>
      </c>
      <c r="AX238" s="43" t="n">
        <f aca="false">AW238*$J$247</f>
        <v>76855.8457031946</v>
      </c>
    </row>
    <row r="239" customFormat="false" ht="13.8" hidden="false" customHeight="false" outlineLevel="0" collapsed="false">
      <c r="A239" s="13" t="s">
        <v>78</v>
      </c>
      <c r="B239" s="41"/>
      <c r="C239" s="41"/>
      <c r="D239" s="41"/>
      <c r="E239" s="41"/>
      <c r="F239" s="41"/>
      <c r="G239" s="41"/>
      <c r="H239" s="41"/>
      <c r="I239" s="15" t="n">
        <f aca="false">AO239+AQ239+AS239+AU239+AW239</f>
        <v>0.00774821871096333</v>
      </c>
      <c r="J239" s="43" t="n">
        <f aca="false">AP239+AR239+AT239+AV239+AX239</f>
        <v>65144.3110452308</v>
      </c>
      <c r="K239" s="15" t="n">
        <f aca="false">I239-DatosMinisterio!J239</f>
        <v>0</v>
      </c>
      <c r="L239" s="43" t="n">
        <f aca="false">J239-DatosMinisterio!K239</f>
        <v>0.311045230788295</v>
      </c>
      <c r="M239" s="44" t="n">
        <f aca="false">P273/P$281</f>
        <v>0.0133717565010795</v>
      </c>
      <c r="N239" s="43" t="n">
        <f aca="false">ROUND((N$247*M239),0)</f>
        <v>2136076</v>
      </c>
      <c r="O239" s="43" t="n">
        <f aca="false">N239-DatosMinisterio!L239</f>
        <v>-568</v>
      </c>
      <c r="P239" s="14" t="n">
        <f aca="false">N239+J239</f>
        <v>2201220.31104523</v>
      </c>
      <c r="Q239" s="43" t="n">
        <f aca="false">P239-DatosMinisterio!M239</f>
        <v>-567.688954769168</v>
      </c>
      <c r="S239" s="14" t="n">
        <f aca="false">B239+DatosMinisterio!B239</f>
        <v>4666</v>
      </c>
      <c r="T239" s="14" t="n">
        <f aca="false">C239+DatosMinisterio!C239</f>
        <v>46</v>
      </c>
      <c r="U239" s="14" t="n">
        <f aca="false">D239+DatosMinisterio!D239</f>
        <v>331.068770378558</v>
      </c>
      <c r="V239" s="14" t="n">
        <f aca="false">E239+DatosMinisterio!E239</f>
        <v>171.442077922078</v>
      </c>
      <c r="W239" s="14" t="n">
        <f aca="false">F239+DatosMinisterio!F239</f>
        <v>16</v>
      </c>
      <c r="X239" s="14" t="n">
        <f aca="false">G239+DatosMinisterio!G239</f>
        <v>49</v>
      </c>
      <c r="Y239" s="14" t="n">
        <f aca="false">H239+DatosMinisterio!H239</f>
        <v>4</v>
      </c>
      <c r="Z239" s="14" t="n">
        <f aca="false">X239+0.33*Y239</f>
        <v>50.32</v>
      </c>
      <c r="AC239" s="50" t="n">
        <f aca="false">IF(T239&gt;0,S239/T239,0)</f>
        <v>101.434782608696</v>
      </c>
      <c r="AD239" s="51" t="n">
        <f aca="false">EXP((((AC239-AC$247)/AC$248+2)/4-1.9)^3)</f>
        <v>0.00683918506633874</v>
      </c>
      <c r="AE239" s="52" t="n">
        <f aca="false">S239/U239</f>
        <v>14.09374854253</v>
      </c>
      <c r="AF239" s="51" t="n">
        <f aca="false">EXP((((AE239-AE$247)/AE$248+2)/4-1.9)^3)</f>
        <v>0.00998781665324886</v>
      </c>
      <c r="AG239" s="51" t="n">
        <f aca="false">V239/U239</f>
        <v>0.517844306867253</v>
      </c>
      <c r="AH239" s="51" t="n">
        <f aca="false">EXP((((AG239-AG$247)/AG$248+2)/4-1.9)^3)</f>
        <v>0.0399067143794263</v>
      </c>
      <c r="AI239" s="51" t="n">
        <f aca="false">W239/U239</f>
        <v>0.0483283276211916</v>
      </c>
      <c r="AJ239" s="51" t="n">
        <f aca="false">EXP((((AI239-AI$247)/AI$248+2)/4-1.9)^3)</f>
        <v>0.0197235361873561</v>
      </c>
      <c r="AK239" s="51" t="n">
        <f aca="false">Z239/U239</f>
        <v>0.151992590368648</v>
      </c>
      <c r="AL239" s="51" t="n">
        <f aca="false">EXP((((AK239-AK$247)/AK$248+2)/4-1.9)^3)</f>
        <v>0.0164790019438896</v>
      </c>
      <c r="AM239" s="51" t="n">
        <f aca="false">0.01*AD239+0.15*AF239+0.24*AH239+0.25*AJ239+0.35*AL239</f>
        <v>0.0218427105269134</v>
      </c>
      <c r="AO239" s="44" t="n">
        <f aca="false">0.01*AD239/$AM$247</f>
        <v>2.42604971729372E-005</v>
      </c>
      <c r="AP239" s="43" t="n">
        <f aca="false">AO239*$J$247</f>
        <v>203.973769056045</v>
      </c>
      <c r="AQ239" s="44" t="n">
        <f aca="false">0.15*AF239/$AM$247</f>
        <v>0.000531443575505574</v>
      </c>
      <c r="AR239" s="43" t="n">
        <f aca="false">AQ239*$J$247</f>
        <v>4468.19157759944</v>
      </c>
      <c r="AS239" s="44" t="n">
        <f aca="false">0.24*AH239/$AM$247</f>
        <v>0.00339744594243562</v>
      </c>
      <c r="AT239" s="43" t="n">
        <f aca="false">AS239*$J$247</f>
        <v>28564.5363779188</v>
      </c>
      <c r="AU239" s="44" t="n">
        <f aca="false">0.25*AJ239/$AM$247</f>
        <v>0.00174912211496068</v>
      </c>
      <c r="AV239" s="43" t="n">
        <f aca="false">AU239*$J$247</f>
        <v>14706.0065498491</v>
      </c>
      <c r="AW239" s="44" t="n">
        <f aca="false">0.35*AL239/$AM$247</f>
        <v>0.00204594658088852</v>
      </c>
      <c r="AX239" s="43" t="n">
        <f aca="false">AW239*$J$247</f>
        <v>17201.6027708074</v>
      </c>
    </row>
    <row r="240" customFormat="false" ht="13.8" hidden="false" customHeight="false" outlineLevel="0" collapsed="false">
      <c r="A240" s="13" t="s">
        <v>79</v>
      </c>
      <c r="B240" s="41"/>
      <c r="C240" s="41"/>
      <c r="D240" s="41"/>
      <c r="E240" s="41"/>
      <c r="F240" s="41"/>
      <c r="G240" s="41"/>
      <c r="H240" s="41"/>
      <c r="I240" s="15" t="n">
        <f aca="false">AO240+AQ240+AS240+AU240+AW240</f>
        <v>0.0108004860103573</v>
      </c>
      <c r="J240" s="43" t="n">
        <f aca="false">AP240+AR240+AT240+AV240+AX240</f>
        <v>90806.7062049803</v>
      </c>
      <c r="K240" s="15" t="n">
        <f aca="false">I240-DatosMinisterio!J240</f>
        <v>0</v>
      </c>
      <c r="L240" s="43" t="n">
        <f aca="false">J240-DatosMinisterio!K240</f>
        <v>-0.293795019737445</v>
      </c>
      <c r="M240" s="44" t="n">
        <f aca="false">P274/P$281</f>
        <v>0.0242045847675275</v>
      </c>
      <c r="N240" s="43" t="n">
        <f aca="false">ROUND((N$247*M240),0)</f>
        <v>3866570</v>
      </c>
      <c r="O240" s="43" t="n">
        <f aca="false">N240-DatosMinisterio!L240</f>
        <v>112</v>
      </c>
      <c r="P240" s="14" t="n">
        <f aca="false">N240+J240</f>
        <v>3957376.70620498</v>
      </c>
      <c r="Q240" s="43" t="n">
        <f aca="false">P240-DatosMinisterio!M240</f>
        <v>111.706204980146</v>
      </c>
      <c r="S240" s="14" t="n">
        <f aca="false">B240+DatosMinisterio!B240</f>
        <v>4895</v>
      </c>
      <c r="T240" s="14" t="n">
        <f aca="false">C240+DatosMinisterio!C240</f>
        <v>26</v>
      </c>
      <c r="U240" s="14" t="n">
        <f aca="false">D240+DatosMinisterio!D240</f>
        <v>246.245346145179</v>
      </c>
      <c r="V240" s="14" t="n">
        <f aca="false">E240+DatosMinisterio!E240</f>
        <v>137.863822477058</v>
      </c>
      <c r="W240" s="14" t="n">
        <f aca="false">F240+DatosMinisterio!F240</f>
        <v>7</v>
      </c>
      <c r="X240" s="14" t="n">
        <f aca="false">G240+DatosMinisterio!G240</f>
        <v>17</v>
      </c>
      <c r="Y240" s="14" t="n">
        <f aca="false">H240+DatosMinisterio!H240</f>
        <v>10</v>
      </c>
      <c r="Z240" s="14" t="n">
        <f aca="false">X240+0.33*Y240</f>
        <v>20.3</v>
      </c>
      <c r="AC240" s="50" t="n">
        <f aca="false">IF(T240&gt;0,S240/T240,0)</f>
        <v>188.269230769231</v>
      </c>
      <c r="AD240" s="51" t="n">
        <f aca="false">EXP((((AC240-AC$247)/AC$248+2)/4-1.9)^3)</f>
        <v>0.0455615802686389</v>
      </c>
      <c r="AE240" s="52" t="n">
        <f aca="false">S240/U240</f>
        <v>19.8785482715846</v>
      </c>
      <c r="AF240" s="51" t="n">
        <f aca="false">EXP((((AE240-AE$247)/AE$248+2)/4-1.9)^3)</f>
        <v>0.0593745794896398</v>
      </c>
      <c r="AG240" s="51" t="n">
        <f aca="false">V240/U240</f>
        <v>0.55986366701029</v>
      </c>
      <c r="AH240" s="51" t="n">
        <f aca="false">EXP((((AG240-AG$247)/AG$248+2)/4-1.9)^3)</f>
        <v>0.0617049472777506</v>
      </c>
      <c r="AI240" s="51" t="n">
        <f aca="false">W240/U240</f>
        <v>0.0284269331769341</v>
      </c>
      <c r="AJ240" s="51" t="n">
        <f aca="false">EXP((((AI240-AI$247)/AI$248+2)/4-1.9)^3)</f>
        <v>0.0131772824171244</v>
      </c>
      <c r="AK240" s="51" t="n">
        <f aca="false">Z240/U240</f>
        <v>0.0824381062131088</v>
      </c>
      <c r="AL240" s="51" t="n">
        <f aca="false">EXP((((AK240-AK$247)/AK$248+2)/4-1.9)^3)</f>
        <v>0.00851980352630588</v>
      </c>
      <c r="AM240" s="51" t="n">
        <f aca="false">0.01*AD240+0.15*AF240+0.24*AH240+0.25*AJ240+0.35*AL240</f>
        <v>0.0304472419112807</v>
      </c>
      <c r="AO240" s="44" t="n">
        <f aca="false">0.01*AD240/$AM$247</f>
        <v>0.000161619634295639</v>
      </c>
      <c r="AP240" s="43" t="n">
        <f aca="false">AO240*$J$247</f>
        <v>1358.84131828573</v>
      </c>
      <c r="AQ240" s="44" t="n">
        <f aca="false">0.15*AF240/$AM$247</f>
        <v>0.00315927293357453</v>
      </c>
      <c r="AR240" s="43" t="n">
        <f aca="false">AQ240*$J$247</f>
        <v>26562.0610799679</v>
      </c>
      <c r="AS240" s="44" t="n">
        <f aca="false">0.24*AH240/$AM$247</f>
        <v>0.00525323184373895</v>
      </c>
      <c r="AT240" s="43" t="n">
        <f aca="false">AS240*$J$247</f>
        <v>44167.3347110118</v>
      </c>
      <c r="AU240" s="44" t="n">
        <f aca="false">0.25*AJ240/$AM$247</f>
        <v>0.00116858741109773</v>
      </c>
      <c r="AV240" s="43" t="n">
        <f aca="false">AU240*$J$247</f>
        <v>9825.07394691583</v>
      </c>
      <c r="AW240" s="44" t="n">
        <f aca="false">0.35*AL240/$AM$247</f>
        <v>0.00105777418765042</v>
      </c>
      <c r="AX240" s="43" t="n">
        <f aca="false">AW240*$J$247</f>
        <v>8893.39514879905</v>
      </c>
    </row>
    <row r="241" customFormat="false" ht="13.8" hidden="false" customHeight="false" outlineLevel="0" collapsed="false">
      <c r="A241" s="13" t="s">
        <v>80</v>
      </c>
      <c r="B241" s="41"/>
      <c r="C241" s="41"/>
      <c r="D241" s="41"/>
      <c r="E241" s="41"/>
      <c r="F241" s="41"/>
      <c r="G241" s="41"/>
      <c r="H241" s="41"/>
      <c r="I241" s="15" t="n">
        <f aca="false">AO241+AQ241+AS241+AU241+AW241</f>
        <v>0.0120830545182733</v>
      </c>
      <c r="J241" s="43" t="n">
        <f aca="false">AP241+AR241+AT241+AV241+AX241</f>
        <v>101590.093320561</v>
      </c>
      <c r="K241" s="15" t="n">
        <f aca="false">I241-DatosMinisterio!J241</f>
        <v>-9.8879238130678E-017</v>
      </c>
      <c r="L241" s="43" t="n">
        <f aca="false">J241-DatosMinisterio!K241</f>
        <v>0.0933205605251715</v>
      </c>
      <c r="M241" s="44" t="n">
        <f aca="false">P275/P$281</f>
        <v>0.0116850280331529</v>
      </c>
      <c r="N241" s="43" t="n">
        <f aca="false">ROUND((N$247*M241),0)</f>
        <v>1866629</v>
      </c>
      <c r="O241" s="43" t="n">
        <f aca="false">N241-DatosMinisterio!L241</f>
        <v>565</v>
      </c>
      <c r="P241" s="14" t="n">
        <f aca="false">N241+J241</f>
        <v>1968219.09332056</v>
      </c>
      <c r="Q241" s="43" t="n">
        <f aca="false">P241-DatosMinisterio!M241</f>
        <v>565.093320560642</v>
      </c>
      <c r="S241" s="14" t="n">
        <f aca="false">B241+DatosMinisterio!B241</f>
        <v>6984</v>
      </c>
      <c r="T241" s="14" t="n">
        <f aca="false">C241+DatosMinisterio!C241</f>
        <v>45</v>
      </c>
      <c r="U241" s="14" t="n">
        <f aca="false">D241+DatosMinisterio!D241</f>
        <v>331.969091871413</v>
      </c>
      <c r="V241" s="14" t="n">
        <f aca="false">E241+DatosMinisterio!E241</f>
        <v>193.070677979999</v>
      </c>
      <c r="W241" s="14" t="n">
        <f aca="false">F241+DatosMinisterio!F241</f>
        <v>1</v>
      </c>
      <c r="X241" s="14" t="n">
        <f aca="false">G241+DatosMinisterio!G241</f>
        <v>8</v>
      </c>
      <c r="Y241" s="14" t="n">
        <f aca="false">H241+DatosMinisterio!H241</f>
        <v>8</v>
      </c>
      <c r="Z241" s="14" t="n">
        <f aca="false">X241+0.33*Y241</f>
        <v>10.64</v>
      </c>
      <c r="AC241" s="50" t="n">
        <f aca="false">IF(T241&gt;0,S241/T241,0)</f>
        <v>155.2</v>
      </c>
      <c r="AD241" s="51" t="n">
        <f aca="false">EXP((((AC241-AC$247)/AC$248+2)/4-1.9)^3)</f>
        <v>0.0237471331136842</v>
      </c>
      <c r="AE241" s="52" t="n">
        <f aca="false">S241/U241</f>
        <v>21.0381031578242</v>
      </c>
      <c r="AF241" s="51" t="n">
        <f aca="false">EXP((((AE241-AE$247)/AE$248+2)/4-1.9)^3)</f>
        <v>0.0793731359663516</v>
      </c>
      <c r="AG241" s="51" t="n">
        <f aca="false">V241/U241</f>
        <v>0.581592331055881</v>
      </c>
      <c r="AH241" s="51" t="n">
        <f aca="false">EXP((((AG241-AG$247)/AG$248+2)/4-1.9)^3)</f>
        <v>0.0760538805340605</v>
      </c>
      <c r="AI241" s="51" t="n">
        <f aca="false">W241/U241</f>
        <v>0.00301232863084539</v>
      </c>
      <c r="AJ241" s="51" t="n">
        <f aca="false">EXP((((AI241-AI$247)/AI$248+2)/4-1.9)^3)</f>
        <v>0.00757221942781165</v>
      </c>
      <c r="AK241" s="51" t="n">
        <f aca="false">Z241/U241</f>
        <v>0.0320511766321949</v>
      </c>
      <c r="AL241" s="51" t="n">
        <f aca="false">EXP((((AK241-AK$247)/AK$248+2)/4-1.9)^3)</f>
        <v>0.00506701259002951</v>
      </c>
      <c r="AM241" s="51" t="n">
        <f aca="false">0.01*AD241+0.15*AF241+0.24*AH241+0.25*AJ241+0.35*AL241</f>
        <v>0.0340628823177273</v>
      </c>
      <c r="AO241" s="44" t="n">
        <f aca="false">0.01*AD241/$AM$247</f>
        <v>8.42377052502124E-005</v>
      </c>
      <c r="AP241" s="43" t="n">
        <f aca="false">AO241*$J$247</f>
        <v>708.241142546949</v>
      </c>
      <c r="AQ241" s="44" t="n">
        <f aca="false">0.15*AF241/$AM$247</f>
        <v>0.00422337980777077</v>
      </c>
      <c r="AR241" s="43" t="n">
        <f aca="false">AQ241*$J$247</f>
        <v>35508.6992408039</v>
      </c>
      <c r="AS241" s="44" t="n">
        <f aca="false">0.24*AH241/$AM$247</f>
        <v>0.00647482389480147</v>
      </c>
      <c r="AT241" s="43" t="n">
        <f aca="false">AS241*$J$247</f>
        <v>54438.0531191276</v>
      </c>
      <c r="AU241" s="44" t="n">
        <f aca="false">0.25*AJ241/$AM$247</f>
        <v>0.000671519363196691</v>
      </c>
      <c r="AV241" s="43" t="n">
        <f aca="false">AU241*$J$247</f>
        <v>5645.89977398066</v>
      </c>
      <c r="AW241" s="44" t="n">
        <f aca="false">0.35*AL241/$AM$247</f>
        <v>0.000629093747254152</v>
      </c>
      <c r="AX241" s="43" t="n">
        <f aca="false">AW241*$J$247</f>
        <v>5289.20004410137</v>
      </c>
    </row>
    <row r="242" customFormat="false" ht="13.8" hidden="false" customHeight="false" outlineLevel="0" collapsed="false">
      <c r="A242" s="13" t="s">
        <v>81</v>
      </c>
      <c r="B242" s="41"/>
      <c r="C242" s="41"/>
      <c r="D242" s="41"/>
      <c r="E242" s="41"/>
      <c r="F242" s="41"/>
      <c r="G242" s="41"/>
      <c r="H242" s="41"/>
      <c r="I242" s="15" t="n">
        <f aca="false">AO242+AQ242+AS242+AU242+AW242</f>
        <v>0.0250232760631349</v>
      </c>
      <c r="J242" s="43" t="n">
        <f aca="false">AP242+AR242+AT242+AV242+AX242</f>
        <v>210386.946992216</v>
      </c>
      <c r="K242" s="15" t="n">
        <f aca="false">I242-DatosMinisterio!J242</f>
        <v>2.67147415300428E-016</v>
      </c>
      <c r="L242" s="43" t="n">
        <f aca="false">J242-DatosMinisterio!K242</f>
        <v>-0.0530077841540333</v>
      </c>
      <c r="M242" s="44" t="n">
        <f aca="false">P276/P$281</f>
        <v>0.0173817758753639</v>
      </c>
      <c r="N242" s="43" t="n">
        <f aca="false">ROUND((N$247*M242),0)</f>
        <v>2776658</v>
      </c>
      <c r="O242" s="43" t="n">
        <f aca="false">N242-DatosMinisterio!L242</f>
        <v>534</v>
      </c>
      <c r="P242" s="14" t="n">
        <f aca="false">N242+J242</f>
        <v>2987044.94699222</v>
      </c>
      <c r="Q242" s="43" t="n">
        <f aca="false">P242-DatosMinisterio!M242</f>
        <v>533.9469922157</v>
      </c>
      <c r="S242" s="14" t="n">
        <f aca="false">B242+DatosMinisterio!B242</f>
        <v>7010</v>
      </c>
      <c r="T242" s="14" t="n">
        <f aca="false">C242+DatosMinisterio!C242</f>
        <v>28</v>
      </c>
      <c r="U242" s="14" t="n">
        <f aca="false">D242+DatosMinisterio!D242</f>
        <v>255.557132404213</v>
      </c>
      <c r="V242" s="14" t="n">
        <f aca="false">E242+DatosMinisterio!E242</f>
        <v>156.013133725444</v>
      </c>
      <c r="W242" s="14" t="n">
        <f aca="false">F242+DatosMinisterio!F242</f>
        <v>2</v>
      </c>
      <c r="X242" s="14" t="n">
        <f aca="false">G242+DatosMinisterio!G242</f>
        <v>9</v>
      </c>
      <c r="Y242" s="14" t="n">
        <f aca="false">H242+DatosMinisterio!H242</f>
        <v>2</v>
      </c>
      <c r="Z242" s="14" t="n">
        <f aca="false">X242+0.33*Y242</f>
        <v>9.66</v>
      </c>
      <c r="AC242" s="50" t="n">
        <f aca="false">IF(T242&gt;0,S242/T242,0)</f>
        <v>250.357142857143</v>
      </c>
      <c r="AD242" s="51" t="n">
        <f aca="false">EXP((((AC242-AC$247)/AC$248+2)/4-1.9)^3)</f>
        <v>0.125128334743806</v>
      </c>
      <c r="AE242" s="52" t="n">
        <f aca="false">S242/U242</f>
        <v>27.4302655302624</v>
      </c>
      <c r="AF242" s="51" t="n">
        <f aca="false">EXP((((AE242-AE$247)/AE$248+2)/4-1.9)^3)</f>
        <v>0.277264990943849</v>
      </c>
      <c r="AG242" s="51" t="n">
        <f aca="false">V242/U242</f>
        <v>0.610482408601608</v>
      </c>
      <c r="AH242" s="51" t="n">
        <f aca="false">EXP((((AG242-AG$247)/AG$248+2)/4-1.9)^3)</f>
        <v>0.0987759372279418</v>
      </c>
      <c r="AI242" s="51" t="n">
        <f aca="false">W242/U242</f>
        <v>0.00782603866769257</v>
      </c>
      <c r="AJ242" s="51" t="n">
        <f aca="false">EXP((((AI242-AI$247)/AI$248+2)/4-1.9)^3)</f>
        <v>0.00843885635973346</v>
      </c>
      <c r="AK242" s="51" t="n">
        <f aca="false">Z242/U242</f>
        <v>0.0377997667649551</v>
      </c>
      <c r="AL242" s="51" t="n">
        <f aca="false">EXP((((AK242-AK$247)/AK$248+2)/4-1.9)^3)</f>
        <v>0.00538628797180781</v>
      </c>
      <c r="AM242" s="51" t="n">
        <f aca="false">0.01*AD242+0.15*AF242+0.24*AH242+0.25*AJ242+0.35*AL242</f>
        <v>0.0705421718037876</v>
      </c>
      <c r="AO242" s="44" t="n">
        <f aca="false">0.01*AD242/$AM$247</f>
        <v>0.000443865107006314</v>
      </c>
      <c r="AP242" s="43" t="n">
        <f aca="false">AO242*$J$247</f>
        <v>3731.86246692164</v>
      </c>
      <c r="AQ242" s="44" t="n">
        <f aca="false">0.15*AF242/$AM$247</f>
        <v>0.0147530439599919</v>
      </c>
      <c r="AR242" s="43" t="n">
        <f aca="false">AQ242*$J$247</f>
        <v>124038.430050226</v>
      </c>
      <c r="AS242" s="44" t="n">
        <f aca="false">0.24*AH242/$AM$247</f>
        <v>0.00840925925283278</v>
      </c>
      <c r="AT242" s="43" t="n">
        <f aca="false">AS242*$J$247</f>
        <v>70702.1085570796</v>
      </c>
      <c r="AU242" s="44" t="n">
        <f aca="false">0.25*AJ242/$AM$247</f>
        <v>0.000748374436691974</v>
      </c>
      <c r="AV242" s="43" t="n">
        <f aca="false">AU242*$J$247</f>
        <v>6292.07033265327</v>
      </c>
      <c r="AW242" s="44" t="n">
        <f aca="false">0.35*AL242/$AM$247</f>
        <v>0.000668733306611897</v>
      </c>
      <c r="AX242" s="43" t="n">
        <f aca="false">AW242*$J$247</f>
        <v>5622.47558533552</v>
      </c>
    </row>
    <row r="243" customFormat="false" ht="13.8" hidden="false" customHeight="false" outlineLevel="0" collapsed="false">
      <c r="A243" s="13" t="s">
        <v>82</v>
      </c>
      <c r="B243" s="41"/>
      <c r="C243" s="41"/>
      <c r="D243" s="41"/>
      <c r="E243" s="41"/>
      <c r="F243" s="41"/>
      <c r="G243" s="41"/>
      <c r="H243" s="41"/>
      <c r="I243" s="15" t="n">
        <f aca="false">AO243+AQ243+AS243+AU243+AW243</f>
        <v>0.0050266359129261</v>
      </c>
      <c r="J243" s="43" t="n">
        <f aca="false">AP243+AR243+AT243+AV243+AX243</f>
        <v>42262.1954333131</v>
      </c>
      <c r="K243" s="15" t="n">
        <f aca="false">I243-DatosMinisterio!J243</f>
        <v>2.86229373536173E-017</v>
      </c>
      <c r="L243" s="43" t="n">
        <f aca="false">J243-DatosMinisterio!K243</f>
        <v>0.195433313114336</v>
      </c>
      <c r="M243" s="44" t="n">
        <f aca="false">P277/P$281</f>
        <v>0.0141990375605758</v>
      </c>
      <c r="N243" s="43" t="n">
        <f aca="false">ROUND((N$247*M243),0)</f>
        <v>2268230</v>
      </c>
      <c r="O243" s="43" t="n">
        <f aca="false">N243-DatosMinisterio!L243</f>
        <v>965</v>
      </c>
      <c r="P243" s="14" t="n">
        <f aca="false">N243+J243</f>
        <v>2310492.19543331</v>
      </c>
      <c r="Q243" s="43" t="n">
        <f aca="false">P243-DatosMinisterio!M243</f>
        <v>965.195433313027</v>
      </c>
      <c r="S243" s="14" t="n">
        <f aca="false">B243+DatosMinisterio!B243</f>
        <v>4089</v>
      </c>
      <c r="T243" s="14" t="n">
        <f aca="false">C243+DatosMinisterio!C243</f>
        <v>29</v>
      </c>
      <c r="U243" s="14" t="n">
        <f aca="false">D243+DatosMinisterio!D243</f>
        <v>418.304242424242</v>
      </c>
      <c r="V243" s="14" t="n">
        <f aca="false">E243+DatosMinisterio!E243</f>
        <v>170.838744588745</v>
      </c>
      <c r="W243" s="14" t="n">
        <f aca="false">F243+DatosMinisterio!F243</f>
        <v>28</v>
      </c>
      <c r="X243" s="14" t="n">
        <f aca="false">G243+DatosMinisterio!G243</f>
        <v>47</v>
      </c>
      <c r="Y243" s="14" t="n">
        <f aca="false">H243+DatosMinisterio!H243</f>
        <v>7</v>
      </c>
      <c r="Z243" s="14" t="n">
        <f aca="false">X243+0.33*Y243</f>
        <v>49.31</v>
      </c>
      <c r="AC243" s="50" t="n">
        <f aca="false">IF(T243&gt;0,S243/T243,0)</f>
        <v>141</v>
      </c>
      <c r="AD243" s="51" t="n">
        <f aca="false">EXP((((AC243-AC$247)/AC$248+2)/4-1.9)^3)</f>
        <v>0.0174904777927175</v>
      </c>
      <c r="AE243" s="52" t="n">
        <f aca="false">S243/U243</f>
        <v>9.77518175838379</v>
      </c>
      <c r="AF243" s="51" t="n">
        <f aca="false">EXP((((AE243-AE$247)/AE$248+2)/4-1.9)^3)</f>
        <v>0.00176425035214429</v>
      </c>
      <c r="AG243" s="51" t="n">
        <f aca="false">V243/U243</f>
        <v>0.408407869828586</v>
      </c>
      <c r="AH243" s="51" t="n">
        <f aca="false">EXP((((AG243-AG$247)/AG$248+2)/4-1.9)^3)</f>
        <v>0.0104163797508428</v>
      </c>
      <c r="AI243" s="51" t="n">
        <f aca="false">W243/U243</f>
        <v>0.0669369257116033</v>
      </c>
      <c r="AJ243" s="51" t="n">
        <f aca="false">EXP((((AI243-AI$247)/AI$248+2)/4-1.9)^3)</f>
        <v>0.0280929662738169</v>
      </c>
      <c r="AK243" s="51" t="n">
        <f aca="false">Z243/U243</f>
        <v>0.117880707387113</v>
      </c>
      <c r="AL243" s="51" t="n">
        <f aca="false">EXP((((AK243-AK$247)/AK$248+2)/4-1.9)^3)</f>
        <v>0.0120219550937507</v>
      </c>
      <c r="AM243" s="51" t="n">
        <f aca="false">0.01*AD243+0.15*AF243+0.24*AH243+0.25*AJ243+0.35*AL243</f>
        <v>0.014170399322218</v>
      </c>
      <c r="AO243" s="44" t="n">
        <f aca="false">0.01*AD243/$AM$247</f>
        <v>6.20436035766906E-005</v>
      </c>
      <c r="AP243" s="43" t="n">
        <f aca="false">AO243*$J$247</f>
        <v>521.640903611563</v>
      </c>
      <c r="AQ243" s="44" t="n">
        <f aca="false">0.15*AF243/$AM$247</f>
        <v>9.38743218644831E-005</v>
      </c>
      <c r="AR243" s="43" t="n">
        <f aca="false">AQ243*$J$247</f>
        <v>789.262442223922</v>
      </c>
      <c r="AS243" s="44" t="n">
        <f aca="false">0.24*AH243/$AM$247</f>
        <v>0.000886795309252872</v>
      </c>
      <c r="AT243" s="43" t="n">
        <f aca="false">AS243*$J$247</f>
        <v>7455.86458183991</v>
      </c>
      <c r="AU243" s="44" t="n">
        <f aca="false">0.25*AJ243/$AM$247</f>
        <v>0.00249133969272092</v>
      </c>
      <c r="AV243" s="43" t="n">
        <f aca="false">AU243*$J$247</f>
        <v>20946.312167505</v>
      </c>
      <c r="AW243" s="44" t="n">
        <f aca="false">0.35*AL243/$AM$247</f>
        <v>0.00149258298551114</v>
      </c>
      <c r="AX243" s="43" t="n">
        <f aca="false">AW243*$J$247</f>
        <v>12549.1153381327</v>
      </c>
    </row>
    <row r="244" customFormat="false" ht="13.8" hidden="false" customHeight="false" outlineLevel="0" collapsed="false">
      <c r="A244" s="13" t="s">
        <v>83</v>
      </c>
      <c r="B244" s="41"/>
      <c r="C244" s="41"/>
      <c r="D244" s="41"/>
      <c r="E244" s="41"/>
      <c r="F244" s="41"/>
      <c r="G244" s="41"/>
      <c r="H244" s="41"/>
      <c r="I244" s="15" t="n">
        <f aca="false">AO244+AQ244+AS244+AU244+AW244</f>
        <v>0.018700104613077</v>
      </c>
      <c r="J244" s="43" t="n">
        <f aca="false">AP244+AR244+AT244+AV244+AX244</f>
        <v>157223.934550137</v>
      </c>
      <c r="K244" s="15" t="n">
        <f aca="false">I244-DatosMinisterio!J244</f>
        <v>0</v>
      </c>
      <c r="L244" s="43" t="n">
        <f aca="false">J244-DatosMinisterio!K244</f>
        <v>-0.065449863061076</v>
      </c>
      <c r="M244" s="44" t="n">
        <f aca="false">P278/P$281</f>
        <v>0.00930397260686855</v>
      </c>
      <c r="N244" s="43" t="n">
        <f aca="false">ROUND((N$247*M244),0)</f>
        <v>1486266</v>
      </c>
      <c r="O244" s="43" t="n">
        <f aca="false">N244-DatosMinisterio!L244</f>
        <v>-1103</v>
      </c>
      <c r="P244" s="14" t="n">
        <f aca="false">N244+J244</f>
        <v>1643489.93455014</v>
      </c>
      <c r="Q244" s="43" t="n">
        <f aca="false">P244-DatosMinisterio!M244</f>
        <v>-1103.06544986297</v>
      </c>
      <c r="S244" s="14" t="n">
        <f aca="false">B244+DatosMinisterio!B244</f>
        <v>5430</v>
      </c>
      <c r="T244" s="14" t="n">
        <f aca="false">C244+DatosMinisterio!C244</f>
        <v>24</v>
      </c>
      <c r="U244" s="14" t="n">
        <f aca="false">D244+DatosMinisterio!D244</f>
        <v>260.60512019895</v>
      </c>
      <c r="V244" s="14" t="n">
        <f aca="false">E244+DatosMinisterio!E244</f>
        <v>167.446029289859</v>
      </c>
      <c r="W244" s="14" t="n">
        <f aca="false">F244+DatosMinisterio!F244</f>
        <v>8</v>
      </c>
      <c r="X244" s="14" t="n">
        <f aca="false">G244+DatosMinisterio!G244</f>
        <v>38</v>
      </c>
      <c r="Y244" s="14" t="n">
        <f aca="false">H244+DatosMinisterio!H244</f>
        <v>9</v>
      </c>
      <c r="Z244" s="14" t="n">
        <f aca="false">X244+0.33*Y244</f>
        <v>40.97</v>
      </c>
      <c r="AC244" s="50" t="n">
        <f aca="false">IF(T244&gt;0,S244/T244,0)</f>
        <v>226.25</v>
      </c>
      <c r="AD244" s="51" t="n">
        <f aca="false">EXP((((AC244-AC$247)/AC$248+2)/4-1.9)^3)</f>
        <v>0.0872270842834893</v>
      </c>
      <c r="AE244" s="52" t="n">
        <f aca="false">S244/U244</f>
        <v>20.8361216995839</v>
      </c>
      <c r="AF244" s="51" t="n">
        <f aca="false">EXP((((AE244-AE$247)/AE$248+2)/4-1.9)^3)</f>
        <v>0.0755728959029576</v>
      </c>
      <c r="AG244" s="51" t="n">
        <f aca="false">V244/U244</f>
        <v>0.642527779815025</v>
      </c>
      <c r="AH244" s="51" t="n">
        <f aca="false">EXP((((AG244-AG$247)/AG$248+2)/4-1.9)^3)</f>
        <v>0.129208384375418</v>
      </c>
      <c r="AI244" s="51" t="n">
        <f aca="false">W244/U244</f>
        <v>0.0306977851927571</v>
      </c>
      <c r="AJ244" s="51" t="n">
        <f aca="false">EXP((((AI244-AI$247)/AI$248+2)/4-1.9)^3)</f>
        <v>0.013816303612215</v>
      </c>
      <c r="AK244" s="51" t="n">
        <f aca="false">Z244/U244</f>
        <v>0.157211032418407</v>
      </c>
      <c r="AL244" s="51" t="n">
        <f aca="false">EXP((((AK244-AK$247)/AK$248+2)/4-1.9)^3)</f>
        <v>0.0172698993414486</v>
      </c>
      <c r="AM244" s="51" t="n">
        <f aca="false">0.01*AD244+0.15*AF244+0.24*AH244+0.25*AJ244+0.35*AL244</f>
        <v>0.0527167581509397</v>
      </c>
      <c r="AO244" s="44" t="n">
        <f aca="false">0.01*AD244/$AM$247</f>
        <v>0.000309418799335987</v>
      </c>
      <c r="AP244" s="43" t="n">
        <f aca="false">AO244*$J$247</f>
        <v>2601.48496823721</v>
      </c>
      <c r="AQ244" s="44" t="n">
        <f aca="false">0.15*AF244/$AM$247</f>
        <v>0.00402117213444382</v>
      </c>
      <c r="AR244" s="43" t="n">
        <f aca="false">AQ244*$J$247</f>
        <v>33808.6078961566</v>
      </c>
      <c r="AS244" s="44" t="n">
        <f aca="false">0.24*AH244/$AM$247</f>
        <v>0.0110001163476199</v>
      </c>
      <c r="AT244" s="43" t="n">
        <f aca="false">AS244*$J$247</f>
        <v>92485.1282100667</v>
      </c>
      <c r="AU244" s="44" t="n">
        <f aca="false">0.25*AJ244/$AM$247</f>
        <v>0.00122525707183423</v>
      </c>
      <c r="AV244" s="43" t="n">
        <f aca="false">AU244*$J$247</f>
        <v>10301.532620007</v>
      </c>
      <c r="AW244" s="44" t="n">
        <f aca="false">0.35*AL244/$AM$247</f>
        <v>0.00214414025984305</v>
      </c>
      <c r="AX244" s="43" t="n">
        <f aca="false">AW244*$J$247</f>
        <v>18027.1808556695</v>
      </c>
    </row>
    <row r="245" customFormat="false" ht="13.8" hidden="false" customHeight="false" outlineLevel="0" collapsed="false">
      <c r="A245" s="13" t="s">
        <v>84</v>
      </c>
      <c r="B245" s="41"/>
      <c r="C245" s="41"/>
      <c r="D245" s="41"/>
      <c r="E245" s="41"/>
      <c r="F245" s="41"/>
      <c r="G245" s="41"/>
      <c r="H245" s="41"/>
      <c r="I245" s="15" t="n">
        <f aca="false">AO245+AQ245+AS245+AU245+AW245</f>
        <v>0.0240496510303188</v>
      </c>
      <c r="J245" s="43" t="n">
        <f aca="false">AP245+AR245+AT245+AV245+AX245</f>
        <v>202201.04848506</v>
      </c>
      <c r="K245" s="15" t="n">
        <f aca="false">I245-DatosMinisterio!J245</f>
        <v>0</v>
      </c>
      <c r="L245" s="43" t="n">
        <f aca="false">J245-DatosMinisterio!K245</f>
        <v>0.0484850601351354</v>
      </c>
      <c r="M245" s="44" t="n">
        <f aca="false">P279/P$281</f>
        <v>0.0056308871364743</v>
      </c>
      <c r="N245" s="43" t="n">
        <f aca="false">ROUND((N$247*M245),0)</f>
        <v>899508</v>
      </c>
      <c r="O245" s="43" t="n">
        <f aca="false">N245-DatosMinisterio!L245</f>
        <v>572</v>
      </c>
      <c r="P245" s="14" t="n">
        <f aca="false">N245+J245</f>
        <v>1101709.04848506</v>
      </c>
      <c r="Q245" s="43" t="n">
        <f aca="false">P245-DatosMinisterio!M245</f>
        <v>572.048485060222</v>
      </c>
      <c r="S245" s="14" t="n">
        <f aca="false">B245+DatosMinisterio!B245</f>
        <v>6456</v>
      </c>
      <c r="T245" s="14" t="n">
        <f aca="false">C245+DatosMinisterio!C245</f>
        <v>42</v>
      </c>
      <c r="U245" s="14" t="n">
        <f aca="false">D245+DatosMinisterio!D245</f>
        <v>252.85342658284</v>
      </c>
      <c r="V245" s="14" t="n">
        <f aca="false">E245+DatosMinisterio!E245</f>
        <v>129.292348438739</v>
      </c>
      <c r="W245" s="14" t="n">
        <f aca="false">F245+DatosMinisterio!F245</f>
        <v>28</v>
      </c>
      <c r="X245" s="14" t="n">
        <f aca="false">G245+DatosMinisterio!G245</f>
        <v>60</v>
      </c>
      <c r="Y245" s="14" t="n">
        <f aca="false">H245+DatosMinisterio!H245</f>
        <v>12</v>
      </c>
      <c r="Z245" s="14" t="n">
        <f aca="false">X245+0.33*Y245</f>
        <v>63.96</v>
      </c>
      <c r="AC245" s="50" t="n">
        <f aca="false">IF(T245&gt;0,S245/T245,0)</f>
        <v>153.714285714286</v>
      </c>
      <c r="AD245" s="51" t="n">
        <f aca="false">EXP((((AC245-AC$247)/AC$248+2)/4-1.9)^3)</f>
        <v>0.0230165585809031</v>
      </c>
      <c r="AE245" s="52" t="n">
        <f aca="false">S245/U245</f>
        <v>25.5325786454584</v>
      </c>
      <c r="AF245" s="51" t="n">
        <f aca="false">EXP((((AE245-AE$247)/AE$248+2)/4-1.9)^3)</f>
        <v>0.202647823676657</v>
      </c>
      <c r="AG245" s="51" t="n">
        <f aca="false">V245/U245</f>
        <v>0.51133318692195</v>
      </c>
      <c r="AH245" s="51" t="n">
        <f aca="false">EXP((((AG245-AG$247)/AG$248+2)/4-1.9)^3)</f>
        <v>0.0371585592798903</v>
      </c>
      <c r="AI245" s="51" t="n">
        <f aca="false">W245/U245</f>
        <v>0.110736090779559</v>
      </c>
      <c r="AJ245" s="51" t="n">
        <f aca="false">EXP((((AI245-AI$247)/AI$248+2)/4-1.9)^3)</f>
        <v>0.0593122120795798</v>
      </c>
      <c r="AK245" s="51" t="n">
        <f aca="false">Z245/U245</f>
        <v>0.252952870223593</v>
      </c>
      <c r="AL245" s="51" t="n">
        <f aca="false">EXP((((AK245-AK$247)/AK$248+2)/4-1.9)^3)</f>
        <v>0.038354331106316</v>
      </c>
      <c r="AM245" s="51" t="n">
        <f aca="false">0.01*AD245+0.15*AF245+0.24*AH245+0.25*AJ245+0.35*AL245</f>
        <v>0.0677974622715868</v>
      </c>
      <c r="AO245" s="44" t="n">
        <f aca="false">0.01*AD245/$AM$247</f>
        <v>8.1646153593804E-005</v>
      </c>
      <c r="AP245" s="43" t="n">
        <f aca="false">AO245*$J$247</f>
        <v>686.452283262946</v>
      </c>
      <c r="AQ245" s="44" t="n">
        <f aca="false">0.15*AF245/$AM$247</f>
        <v>0.0107827253665208</v>
      </c>
      <c r="AR245" s="43" t="n">
        <f aca="false">AQ245*$J$247</f>
        <v>90657.3809278288</v>
      </c>
      <c r="AS245" s="44" t="n">
        <f aca="false">0.24*AH245/$AM$247</f>
        <v>0.00316348259723684</v>
      </c>
      <c r="AT245" s="43" t="n">
        <f aca="false">AS245*$J$247</f>
        <v>26597.4544586584</v>
      </c>
      <c r="AU245" s="44" t="n">
        <f aca="false">0.25*AJ245/$AM$247</f>
        <v>0.00525992402428004</v>
      </c>
      <c r="AV245" s="43" t="n">
        <f aca="false">AU245*$J$247</f>
        <v>44223.6002227381</v>
      </c>
      <c r="AW245" s="44" t="n">
        <f aca="false">0.35*AL245/$AM$247</f>
        <v>0.00476187288868732</v>
      </c>
      <c r="AX245" s="43" t="n">
        <f aca="false">AW245*$J$247</f>
        <v>40036.160592572</v>
      </c>
    </row>
    <row r="246" customFormat="false" ht="13.8" hidden="false" customHeight="false" outlineLevel="0" collapsed="false">
      <c r="A246" s="16" t="s">
        <v>85</v>
      </c>
      <c r="B246" s="41"/>
      <c r="C246" s="41"/>
      <c r="D246" s="41"/>
      <c r="E246" s="41"/>
      <c r="F246" s="41"/>
      <c r="G246" s="41"/>
      <c r="H246" s="41"/>
      <c r="I246" s="18" t="n">
        <f aca="false">AO246+AQ246+AS246+AU246+AW246</f>
        <v>0.00767422074662307</v>
      </c>
      <c r="J246" s="53" t="n">
        <f aca="false">AP246+AR246+AT246+AV246+AX246</f>
        <v>64522.1620603455</v>
      </c>
      <c r="K246" s="15" t="n">
        <f aca="false">I246-DatosMinisterio!J246</f>
        <v>0</v>
      </c>
      <c r="L246" s="43" t="n">
        <f aca="false">J246-DatosMinisterio!K246</f>
        <v>0.162060345464852</v>
      </c>
      <c r="M246" s="44" t="n">
        <f aca="false">P280/P$281</f>
        <v>0.00661362282878298</v>
      </c>
      <c r="N246" s="43" t="n">
        <f aca="false">ROUND((N$247*M246),0)</f>
        <v>1056496</v>
      </c>
      <c r="O246" s="43" t="n">
        <f aca="false">N246-DatosMinisterio!L246</f>
        <v>1121</v>
      </c>
      <c r="P246" s="14" t="n">
        <f aca="false">N246+J246</f>
        <v>1121018.16206035</v>
      </c>
      <c r="Q246" s="43" t="n">
        <f aca="false">P246-DatosMinisterio!M246</f>
        <v>1121.16206034552</v>
      </c>
      <c r="S246" s="17" t="n">
        <f aca="false">B246+DatosMinisterio!B246</f>
        <v>7112</v>
      </c>
      <c r="T246" s="17" t="n">
        <f aca="false">C246+DatosMinisterio!C246</f>
        <v>33</v>
      </c>
      <c r="U246" s="17" t="n">
        <f aca="false">D246+DatosMinisterio!D246</f>
        <v>371.170140447192</v>
      </c>
      <c r="V246" s="17" t="n">
        <f aca="false">E246+DatosMinisterio!E246</f>
        <v>175.596403900051</v>
      </c>
      <c r="W246" s="17" t="n">
        <f aca="false">F246+DatosMinisterio!F246</f>
        <v>10</v>
      </c>
      <c r="X246" s="17" t="n">
        <f aca="false">G246+DatosMinisterio!G246</f>
        <v>44</v>
      </c>
      <c r="Y246" s="17" t="n">
        <f aca="false">H246+DatosMinisterio!H246</f>
        <v>10</v>
      </c>
      <c r="Z246" s="17" t="n">
        <f aca="false">X246+0.33*Y246</f>
        <v>47.3</v>
      </c>
      <c r="AC246" s="50" t="n">
        <f aca="false">IF(T246&gt;0,S246/T246,0)</f>
        <v>215.515151515151</v>
      </c>
      <c r="AD246" s="51" t="n">
        <f aca="false">EXP((((AC246-AC$247)/AC$248+2)/4-1.9)^3)</f>
        <v>0.0733503048652793</v>
      </c>
      <c r="AE246" s="52" t="n">
        <f aca="false">S246/U246</f>
        <v>19.1610240830023</v>
      </c>
      <c r="AF246" s="51" t="n">
        <f aca="false">EXP((((AE246-AE$247)/AE$248+2)/4-1.9)^3)</f>
        <v>0.0490863312252027</v>
      </c>
      <c r="AG246" s="51" t="n">
        <f aca="false">V246/U246</f>
        <v>0.473088712600883</v>
      </c>
      <c r="AH246" s="51" t="n">
        <f aca="false">EXP((((AG246-AG$247)/AG$248+2)/4-1.9)^3)</f>
        <v>0.0239205574824317</v>
      </c>
      <c r="AI246" s="51" t="n">
        <f aca="false">W246/U246</f>
        <v>0.0269418223889234</v>
      </c>
      <c r="AJ246" s="51" t="n">
        <f aca="false">EXP((((AI246-AI$247)/AI$248+2)/4-1.9)^3)</f>
        <v>0.012773039242877</v>
      </c>
      <c r="AK246" s="51" t="n">
        <f aca="false">Z246/U246</f>
        <v>0.127434819899608</v>
      </c>
      <c r="AL246" s="51" t="n">
        <f aca="false">EXP((((AK246-AK$247)/AK$248+2)/4-1.9)^3)</f>
        <v>0.0131527409240926</v>
      </c>
      <c r="AM246" s="51" t="n">
        <f aca="false">0.01*AD246+0.15*AF246+0.24*AH246+0.25*AJ246+0.35*AL246</f>
        <v>0.0216341056623685</v>
      </c>
      <c r="AO246" s="44" t="n">
        <f aca="false">0.01*AD246/$AM$247</f>
        <v>0.000260193991909452</v>
      </c>
      <c r="AP246" s="43" t="n">
        <f aca="false">AO246*$J$247</f>
        <v>2187.6200160775</v>
      </c>
      <c r="AQ246" s="44" t="n">
        <f aca="false">0.15*AF246/$AM$247</f>
        <v>0.00261184363714637</v>
      </c>
      <c r="AR246" s="43" t="n">
        <f aca="false">AQ246*$J$247</f>
        <v>21959.4671558537</v>
      </c>
      <c r="AS246" s="44" t="n">
        <f aca="false">0.24*AH246/$AM$247</f>
        <v>0.00203646935668007</v>
      </c>
      <c r="AT246" s="43" t="n">
        <f aca="false">AS246*$J$247</f>
        <v>17121.9215866912</v>
      </c>
      <c r="AU246" s="44" t="n">
        <f aca="false">0.25*AJ246/$AM$247</f>
        <v>0.00113273832860149</v>
      </c>
      <c r="AV246" s="43" t="n">
        <f aca="false">AU246*$J$247</f>
        <v>9523.66740846636</v>
      </c>
      <c r="AW246" s="44" t="n">
        <f aca="false">0.35*AL246/$AM$247</f>
        <v>0.00163297543228569</v>
      </c>
      <c r="AX246" s="43" t="n">
        <f aca="false">AW246*$J$247</f>
        <v>13729.4858932567</v>
      </c>
    </row>
    <row r="247" customFormat="false" ht="13.8" hidden="false" customHeight="false" outlineLevel="0" collapsed="false">
      <c r="A247" s="19" t="s">
        <v>49</v>
      </c>
      <c r="B247" s="41"/>
      <c r="C247" s="41"/>
      <c r="D247" s="41"/>
      <c r="E247" s="41"/>
      <c r="F247" s="41"/>
      <c r="G247" s="41"/>
      <c r="H247" s="41"/>
      <c r="I247" s="21" t="n">
        <f aca="false">SUM(I220:I246)</f>
        <v>1</v>
      </c>
      <c r="J247" s="60" t="n">
        <f aca="false">DatosMinisterio!K247</f>
        <v>8407650</v>
      </c>
      <c r="K247" s="58" t="n">
        <f aca="false">I247-DatosMinisterio!J247</f>
        <v>0</v>
      </c>
      <c r="L247" s="60" t="n">
        <f aca="false">J247-DatosMinisterio!K247</f>
        <v>0</v>
      </c>
      <c r="M247" s="61"/>
      <c r="N247" s="60" t="n">
        <f aca="false">DatosMinisterio!L247</f>
        <v>159745355</v>
      </c>
      <c r="O247" s="60"/>
      <c r="P247" s="20" t="n">
        <f aca="false">DatosMinisterio!M247</f>
        <v>168153005</v>
      </c>
      <c r="Q247" s="60"/>
      <c r="S247" s="20"/>
      <c r="T247" s="20"/>
      <c r="U247" s="20"/>
      <c r="V247" s="20"/>
      <c r="W247" s="20"/>
      <c r="X247" s="20"/>
      <c r="Y247" s="20"/>
      <c r="Z247" s="20"/>
      <c r="AB247" s="63" t="s">
        <v>207</v>
      </c>
      <c r="AC247" s="63" t="n">
        <f aca="false">AVERAGE(AC222:AC246)</f>
        <v>207.681430822356</v>
      </c>
      <c r="AD247" s="20"/>
      <c r="AE247" s="63" t="n">
        <f aca="false">AVERAGE(AE222:AE246)</f>
        <v>20.1894106266941</v>
      </c>
      <c r="AF247" s="20"/>
      <c r="AG247" s="65" t="n">
        <f aca="false">AVERAGE(AG222:AG246)</f>
        <v>0.564076733917407</v>
      </c>
      <c r="AH247" s="20"/>
      <c r="AI247" s="65" t="n">
        <f aca="false">AVERAGE(AI222:AI246)</f>
        <v>0.115926409776378</v>
      </c>
      <c r="AJ247" s="20"/>
      <c r="AK247" s="65" t="n">
        <f aca="false">AVERAGE(AK222:AK246)</f>
        <v>0.323667695215049</v>
      </c>
      <c r="AL247" s="20"/>
      <c r="AM247" s="65" t="n">
        <f aca="false">SUM(AM222:AM246)</f>
        <v>2.81906220535658</v>
      </c>
      <c r="AO247" s="61" t="n">
        <f aca="false">SUM(AO220:AO246)</f>
        <v>0.00992411365783828</v>
      </c>
      <c r="AP247" s="60" t="n">
        <f aca="false">SUM(AP220:AP246)</f>
        <v>83438.474195324</v>
      </c>
      <c r="AQ247" s="61" t="n">
        <f aca="false">SUM(AQ220:AQ246)</f>
        <v>0.147493553859326</v>
      </c>
      <c r="AR247" s="60" t="n">
        <f aca="false">SUM(AR220:AR246)</f>
        <v>1240074.17810536</v>
      </c>
      <c r="AS247" s="61" t="n">
        <f aca="false">SUM(AS220:AS246)</f>
        <v>0.232821495255785</v>
      </c>
      <c r="AT247" s="60" t="n">
        <f aca="false">SUM(AT220:AT246)</f>
        <v>1957481.6445873</v>
      </c>
      <c r="AU247" s="61" t="n">
        <f aca="false">SUM(AU220:AU246)</f>
        <v>0.253781229364683</v>
      </c>
      <c r="AV247" s="60" t="n">
        <f aca="false">SUM(AV220:AV246)</f>
        <v>2133703.75306798</v>
      </c>
      <c r="AW247" s="61" t="n">
        <f aca="false">SUM(AW220:AW246)</f>
        <v>0.355979607862368</v>
      </c>
      <c r="AX247" s="60" t="n">
        <f aca="false">SUM(AX220:AX246)</f>
        <v>2992951.95004404</v>
      </c>
    </row>
    <row r="248" s="23" customFormat="true" ht="13.8" hidden="false" customHeight="false" outlineLevel="0" collapsed="false">
      <c r="A248" s="23" t="s">
        <v>50</v>
      </c>
      <c r="J248" s="75"/>
      <c r="K248" s="76"/>
      <c r="L248" s="75"/>
      <c r="M248" s="76"/>
      <c r="N248" s="75"/>
      <c r="O248" s="75"/>
      <c r="Q248" s="75"/>
      <c r="AB248" s="63" t="s">
        <v>208</v>
      </c>
      <c r="AC248" s="63" t="n">
        <f aca="false">_xlfn.STDEV.P(AC222:AC246)</f>
        <v>86.162466459519</v>
      </c>
      <c r="AD248" s="20"/>
      <c r="AE248" s="63" t="n">
        <f aca="false">_xlfn.STDEV.P(AE222:AE246)</f>
        <v>5.77518235953144</v>
      </c>
      <c r="AF248" s="20"/>
      <c r="AG248" s="65" t="n">
        <f aca="false">_xlfn.STDEV.P(AG222:AG246)</f>
        <v>0.150376153497596</v>
      </c>
      <c r="AH248" s="20"/>
      <c r="AI248" s="65" t="n">
        <f aca="false">_xlfn.STDEV.P(AI222:AI246)</f>
        <v>0.0951852926371923</v>
      </c>
      <c r="AJ248" s="20"/>
      <c r="AK248" s="65" t="n">
        <f aca="false">_xlfn.STDEV.P(AK222:AK246)</f>
        <v>0.213252621913767</v>
      </c>
      <c r="AL248" s="20"/>
      <c r="AM248" s="65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MI248" s="0"/>
      <c r="AMJ248" s="0"/>
    </row>
    <row r="249" s="23" customFormat="true" ht="13.8" hidden="false" customHeight="false" outlineLevel="0" collapsed="false">
      <c r="A249" s="23" t="s">
        <v>51</v>
      </c>
      <c r="J249" s="75"/>
      <c r="K249" s="76"/>
      <c r="L249" s="75"/>
      <c r="M249" s="76"/>
      <c r="N249" s="75"/>
      <c r="O249" s="75"/>
      <c r="Q249" s="75"/>
      <c r="AMI249" s="0"/>
      <c r="AMJ249" s="0"/>
    </row>
    <row r="250" customFormat="false" ht="13.8" hidden="false" customHeight="false" outlineLevel="0" collapsed="false">
      <c r="A250" s="27"/>
      <c r="B250" s="22"/>
      <c r="C250" s="22"/>
      <c r="D250" s="22"/>
      <c r="E250" s="22"/>
      <c r="F250" s="22"/>
      <c r="G250" s="22"/>
      <c r="H250" s="22"/>
      <c r="I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3.8" hidden="false" customHeight="false" outlineLevel="0" collapsed="false">
      <c r="A251" s="6" t="s">
        <v>131</v>
      </c>
      <c r="B251" s="6"/>
      <c r="C251" s="6"/>
      <c r="D251" s="6"/>
      <c r="E251" s="6"/>
      <c r="F251" s="6"/>
      <c r="G251" s="6"/>
      <c r="H251" s="6"/>
      <c r="I251" s="6"/>
      <c r="J251" s="6"/>
      <c r="S251" s="24"/>
      <c r="T251" s="24"/>
      <c r="U251" s="24"/>
      <c r="V251" s="24"/>
      <c r="W251" s="24"/>
      <c r="X251" s="24"/>
      <c r="Y251" s="24"/>
      <c r="Z251" s="24"/>
    </row>
    <row r="252" customFormat="false" ht="13.8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S252" s="24"/>
      <c r="T252" s="24"/>
      <c r="U252" s="24"/>
      <c r="V252" s="24"/>
      <c r="W252" s="24"/>
      <c r="X252" s="24"/>
      <c r="Y252" s="24"/>
      <c r="Z252" s="24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S253" s="74"/>
      <c r="T253" s="74"/>
      <c r="U253" s="74"/>
      <c r="V253" s="74"/>
      <c r="W253" s="74"/>
      <c r="X253" s="74"/>
      <c r="Y253" s="74"/>
      <c r="Z253" s="74"/>
    </row>
    <row r="254" customFormat="false" ht="15.8" hidden="false" customHeight="true" outlineLevel="0" collapsed="false">
      <c r="A254" s="7" t="s">
        <v>8</v>
      </c>
      <c r="B254" s="8" t="s">
        <v>188</v>
      </c>
      <c r="C254" s="8"/>
      <c r="D254" s="8"/>
      <c r="E254" s="8"/>
      <c r="F254" s="8"/>
      <c r="G254" s="8"/>
      <c r="H254" s="8"/>
      <c r="I254" s="7" t="s">
        <v>10</v>
      </c>
      <c r="J254" s="37" t="s">
        <v>11</v>
      </c>
      <c r="K254" s="38" t="s">
        <v>189</v>
      </c>
      <c r="L254" s="37" t="s">
        <v>190</v>
      </c>
      <c r="M254" s="38" t="s">
        <v>191</v>
      </c>
      <c r="N254" s="37" t="s">
        <v>12</v>
      </c>
      <c r="O254" s="37" t="s">
        <v>192</v>
      </c>
      <c r="P254" s="7" t="s">
        <v>193</v>
      </c>
      <c r="Q254" s="37" t="s">
        <v>194</v>
      </c>
      <c r="S254" s="8" t="s">
        <v>188</v>
      </c>
      <c r="T254" s="8"/>
      <c r="U254" s="8"/>
      <c r="V254" s="8"/>
      <c r="W254" s="8"/>
      <c r="X254" s="8"/>
      <c r="Y254" s="8"/>
      <c r="Z254" s="8"/>
      <c r="AC254" s="9" t="s">
        <v>196</v>
      </c>
      <c r="AD254" s="9"/>
      <c r="AE254" s="9" t="s">
        <v>197</v>
      </c>
      <c r="AF254" s="9"/>
      <c r="AG254" s="9" t="s">
        <v>198</v>
      </c>
      <c r="AH254" s="9"/>
      <c r="AI254" s="9" t="s">
        <v>199</v>
      </c>
      <c r="AJ254" s="9"/>
      <c r="AK254" s="9" t="s">
        <v>200</v>
      </c>
      <c r="AL254" s="9"/>
      <c r="AM254" s="39" t="s">
        <v>201</v>
      </c>
      <c r="AO254" s="9" t="s">
        <v>196</v>
      </c>
      <c r="AP254" s="9"/>
      <c r="AQ254" s="9" t="s">
        <v>197</v>
      </c>
      <c r="AR254" s="9"/>
      <c r="AS254" s="9" t="s">
        <v>198</v>
      </c>
      <c r="AT254" s="9"/>
      <c r="AU254" s="9" t="s">
        <v>199</v>
      </c>
      <c r="AV254" s="9"/>
      <c r="AW254" s="39" t="s">
        <v>200</v>
      </c>
      <c r="AX254" s="39"/>
    </row>
    <row r="255" customFormat="false" ht="37.75" hidden="false" customHeight="false" outlineLevel="0" collapsed="false">
      <c r="A255" s="7"/>
      <c r="B255" s="9" t="s">
        <v>133</v>
      </c>
      <c r="C255" s="9" t="s">
        <v>134</v>
      </c>
      <c r="D255" s="9" t="s">
        <v>135</v>
      </c>
      <c r="E255" s="9" t="s">
        <v>136</v>
      </c>
      <c r="F255" s="9" t="s">
        <v>137</v>
      </c>
      <c r="G255" s="9" t="s">
        <v>138</v>
      </c>
      <c r="H255" s="9" t="s">
        <v>139</v>
      </c>
      <c r="I255" s="7"/>
      <c r="J255" s="37"/>
      <c r="K255" s="38"/>
      <c r="L255" s="37"/>
      <c r="M255" s="38"/>
      <c r="N255" s="37"/>
      <c r="O255" s="37"/>
      <c r="P255" s="7"/>
      <c r="Q255" s="37"/>
      <c r="S255" s="9" t="s">
        <v>133</v>
      </c>
      <c r="T255" s="9" t="s">
        <v>134</v>
      </c>
      <c r="U255" s="9" t="s">
        <v>135</v>
      </c>
      <c r="V255" s="9" t="s">
        <v>136</v>
      </c>
      <c r="W255" s="9" t="s">
        <v>137</v>
      </c>
      <c r="X255" s="9" t="s">
        <v>138</v>
      </c>
      <c r="Y255" s="9" t="s">
        <v>139</v>
      </c>
      <c r="Z255" s="7" t="s">
        <v>21</v>
      </c>
      <c r="AC255" s="9" t="s">
        <v>202</v>
      </c>
      <c r="AD255" s="9" t="s">
        <v>203</v>
      </c>
      <c r="AE255" s="9" t="s">
        <v>202</v>
      </c>
      <c r="AF255" s="9" t="s">
        <v>203</v>
      </c>
      <c r="AG255" s="9" t="s">
        <v>202</v>
      </c>
      <c r="AH255" s="9" t="s">
        <v>203</v>
      </c>
      <c r="AI255" s="9" t="s">
        <v>202</v>
      </c>
      <c r="AJ255" s="9" t="s">
        <v>203</v>
      </c>
      <c r="AK255" s="9" t="s">
        <v>202</v>
      </c>
      <c r="AL255" s="9" t="s">
        <v>203</v>
      </c>
      <c r="AM255" s="40" t="s">
        <v>204</v>
      </c>
      <c r="AO255" s="9" t="s">
        <v>205</v>
      </c>
      <c r="AP255" s="9" t="s">
        <v>206</v>
      </c>
      <c r="AQ255" s="9" t="s">
        <v>205</v>
      </c>
      <c r="AR255" s="9" t="s">
        <v>206</v>
      </c>
      <c r="AS255" s="9" t="s">
        <v>205</v>
      </c>
      <c r="AT255" s="9" t="s">
        <v>206</v>
      </c>
      <c r="AU255" s="9" t="s">
        <v>205</v>
      </c>
      <c r="AV255" s="9" t="s">
        <v>206</v>
      </c>
      <c r="AW255" s="9" t="s">
        <v>205</v>
      </c>
      <c r="AX255" s="40" t="s">
        <v>206</v>
      </c>
    </row>
    <row r="256" customFormat="false" ht="13.8" hidden="false" customHeight="false" outlineLevel="0" collapsed="false">
      <c r="A256" s="10" t="s">
        <v>61</v>
      </c>
      <c r="B256" s="41" t="n">
        <v>0</v>
      </c>
      <c r="C256" s="41"/>
      <c r="D256" s="41"/>
      <c r="E256" s="41"/>
      <c r="F256" s="41"/>
      <c r="G256" s="41"/>
      <c r="H256" s="41"/>
      <c r="I256" s="12" t="n">
        <f aca="false">AO256+AQ256+AS256+AU256+AW256</f>
        <v>0.138891954258684</v>
      </c>
      <c r="J256" s="49" t="n">
        <f aca="false">AP256+AR256+AT256+AV256+AX256</f>
        <v>1081755.40230927</v>
      </c>
      <c r="K256" s="12" t="n">
        <f aca="false">I256-DatosMinisterio!J256</f>
        <v>0</v>
      </c>
      <c r="L256" s="49" t="n">
        <f aca="false">J256-DatosMinisterio!K256</f>
        <v>1.40230927057564</v>
      </c>
      <c r="M256" s="44" t="n">
        <f aca="false">P290/P$315</f>
        <v>0.202099088713434</v>
      </c>
      <c r="N256" s="43" t="n">
        <f aca="false">ROUND((N$281*M256),0)</f>
        <v>29906800</v>
      </c>
      <c r="O256" s="43" t="n">
        <f aca="false">N256-DatosMinisterio!L256</f>
        <v>-490</v>
      </c>
      <c r="P256" s="14" t="n">
        <f aca="false">N256+J256</f>
        <v>30988555.4023093</v>
      </c>
      <c r="Q256" s="43" t="n">
        <f aca="false">P256-DatosMinisterio!M256</f>
        <v>-488.597690731287</v>
      </c>
      <c r="S256" s="11" t="n">
        <f aca="false">B256+DatosMinisterio!B256</f>
        <v>25457</v>
      </c>
      <c r="T256" s="11" t="n">
        <f aca="false">C256+DatosMinisterio!C256</f>
        <v>70</v>
      </c>
      <c r="U256" s="11" t="n">
        <f aca="false">D256+DatosMinisterio!D256</f>
        <v>1744.4929355732</v>
      </c>
      <c r="V256" s="11" t="n">
        <f aca="false">E256+DatosMinisterio!E256</f>
        <v>1029.12391473063</v>
      </c>
      <c r="W256" s="11" t="n">
        <f aca="false">F256+DatosMinisterio!F256</f>
        <v>566</v>
      </c>
      <c r="X256" s="11" t="n">
        <f aca="false">G256+DatosMinisterio!G256</f>
        <v>1351</v>
      </c>
      <c r="Y256" s="11" t="n">
        <f aca="false">H256+DatosMinisterio!H256</f>
        <v>91</v>
      </c>
      <c r="Z256" s="11" t="n">
        <f aca="false">X256+0.33*Y256</f>
        <v>1381.03</v>
      </c>
      <c r="AC256" s="45" t="n">
        <f aca="false">IF(T256&gt;0,S256/T256,0)</f>
        <v>363.671428571429</v>
      </c>
      <c r="AD256" s="46" t="n">
        <f aca="false">EXP((((AC256-AC$281)/AC$282+2)/4-1.9)^3)</f>
        <v>0.508791658296376</v>
      </c>
      <c r="AE256" s="47" t="n">
        <f aca="false">S256/U256</f>
        <v>14.5927790711491</v>
      </c>
      <c r="AF256" s="46" t="n">
        <f aca="false">EXP((((AE256-AE$281)/AE$282+2)/4-1.9)^3)</f>
        <v>0.00646027996260929</v>
      </c>
      <c r="AG256" s="46" t="n">
        <f aca="false">V256/U256</f>
        <v>0.589927246906554</v>
      </c>
      <c r="AH256" s="46" t="n">
        <f aca="false">EXP((((AG256-AG$281)/AG$282+2)/4-1.9)^3)</f>
        <v>0.0766558226873913</v>
      </c>
      <c r="AI256" s="46" t="n">
        <f aca="false">W256/U256</f>
        <v>0.324449579851136</v>
      </c>
      <c r="AJ256" s="46" t="n">
        <f aca="false">EXP((((AI256-AI$281)/AI$282+2)/4-1.9)^3)</f>
        <v>0.587159058991515</v>
      </c>
      <c r="AK256" s="46" t="n">
        <f aca="false">Z256/U256</f>
        <v>0.79165124251204</v>
      </c>
      <c r="AL256" s="46" t="n">
        <f aca="false">EXP((((AK256-AK$281)/AK$282+2)/4-1.9)^3)</f>
        <v>0.63864395261161</v>
      </c>
      <c r="AM256" s="46" t="n">
        <f aca="false">0.01*AD256+0.15*AF256+0.24*AH256+0.25*AJ256+0.35*AL256</f>
        <v>0.394769504184271</v>
      </c>
      <c r="AO256" s="48" t="n">
        <f aca="false">0.01*AD256/$AM$281</f>
        <v>0.001790084263913</v>
      </c>
      <c r="AP256" s="49" t="n">
        <f aca="false">AO256*$J$281</f>
        <v>13942.0122167057</v>
      </c>
      <c r="AQ256" s="48" t="n">
        <f aca="false">0.15*AF256/$AM$281</f>
        <v>0.000340938534849258</v>
      </c>
      <c r="AR256" s="49" t="n">
        <f aca="false">AQ256*$J$281</f>
        <v>2655.3885277018</v>
      </c>
      <c r="AS256" s="48" t="n">
        <f aca="false">0.24*AH256/$AM$281</f>
        <v>0.00647276564507223</v>
      </c>
      <c r="AT256" s="49" t="n">
        <f aca="false">AS256*$J$281</f>
        <v>50412.9216253788</v>
      </c>
      <c r="AU256" s="48" t="n">
        <f aca="false">0.25*AJ256/$AM$281</f>
        <v>0.0516451171504085</v>
      </c>
      <c r="AV256" s="49" t="n">
        <f aca="false">AU256*$J$281</f>
        <v>402236.290637091</v>
      </c>
      <c r="AW256" s="48" t="n">
        <f aca="false">0.35*AL256/$AM$281</f>
        <v>0.0786430486644411</v>
      </c>
      <c r="AX256" s="49" t="n">
        <f aca="false">AW256*$J$281</f>
        <v>612508.789302394</v>
      </c>
    </row>
    <row r="257" customFormat="false" ht="13.8" hidden="false" customHeight="false" outlineLevel="0" collapsed="false">
      <c r="A257" s="13" t="s">
        <v>62</v>
      </c>
      <c r="B257" s="41"/>
      <c r="C257" s="41"/>
      <c r="D257" s="41"/>
      <c r="E257" s="41"/>
      <c r="F257" s="41"/>
      <c r="G257" s="41"/>
      <c r="H257" s="41"/>
      <c r="I257" s="15" t="n">
        <f aca="false">AO257+AQ257+AS257+AU257+AW257</f>
        <v>0.0987651853213132</v>
      </c>
      <c r="J257" s="43" t="n">
        <f aca="false">AP257+AR257+AT257+AV257+AX257</f>
        <v>769229.386623932</v>
      </c>
      <c r="K257" s="15" t="n">
        <f aca="false">I257-DatosMinisterio!J257</f>
        <v>0</v>
      </c>
      <c r="L257" s="43" t="n">
        <f aca="false">J257-DatosMinisterio!K257</f>
        <v>0.386623932048678</v>
      </c>
      <c r="M257" s="44" t="n">
        <f aca="false">P291/P$315</f>
        <v>0.127451033741409</v>
      </c>
      <c r="N257" s="43" t="n">
        <f aca="false">ROUND((N$281*M257),0)</f>
        <v>18860315</v>
      </c>
      <c r="O257" s="43" t="n">
        <f aca="false">N257-DatosMinisterio!L257</f>
        <v>-595</v>
      </c>
      <c r="P257" s="14" t="n">
        <f aca="false">N257+J257</f>
        <v>19629544.3866239</v>
      </c>
      <c r="Q257" s="43" t="n">
        <f aca="false">P257-DatosMinisterio!M257</f>
        <v>-594.613376066089</v>
      </c>
      <c r="S257" s="14" t="n">
        <f aca="false">B257+DatosMinisterio!B257</f>
        <v>19281</v>
      </c>
      <c r="T257" s="14" t="n">
        <f aca="false">C257+DatosMinisterio!C257</f>
        <v>45</v>
      </c>
      <c r="U257" s="14" t="n">
        <f aca="false">D257+DatosMinisterio!D257</f>
        <v>1720.85697881263</v>
      </c>
      <c r="V257" s="14" t="n">
        <f aca="false">E257+DatosMinisterio!E257</f>
        <v>1052.38017622207</v>
      </c>
      <c r="W257" s="14" t="n">
        <f aca="false">F257+DatosMinisterio!F257</f>
        <v>462</v>
      </c>
      <c r="X257" s="14" t="n">
        <f aca="false">G257+DatosMinisterio!G257</f>
        <v>1077</v>
      </c>
      <c r="Y257" s="14" t="n">
        <f aca="false">H257+DatosMinisterio!H257</f>
        <v>93</v>
      </c>
      <c r="Z257" s="14" t="n">
        <f aca="false">X257+0.33*Y257</f>
        <v>1107.69</v>
      </c>
      <c r="AC257" s="50" t="n">
        <f aca="false">IF(T257&gt;0,S257/T257,0)</f>
        <v>428.466666666667</v>
      </c>
      <c r="AD257" s="51" t="n">
        <f aca="false">EXP((((AC257-AC$281)/AC$282+2)/4-1.9)^3)</f>
        <v>0.725460660216948</v>
      </c>
      <c r="AE257" s="52" t="n">
        <f aca="false">S257/U257</f>
        <v>11.204301250708</v>
      </c>
      <c r="AF257" s="51" t="n">
        <f aca="false">EXP((((AE257-AE$281)/AE$282+2)/4-1.9)^3)</f>
        <v>0.00168370328945901</v>
      </c>
      <c r="AG257" s="51" t="n">
        <f aca="false">V257/U257</f>
        <v>0.611544241723214</v>
      </c>
      <c r="AH257" s="51" t="n">
        <f aca="false">EXP((((AG257-AG$281)/AG$282+2)/4-1.9)^3)</f>
        <v>0.0972411207927431</v>
      </c>
      <c r="AI257" s="51" t="n">
        <f aca="false">W257/U257</f>
        <v>0.26847088728941</v>
      </c>
      <c r="AJ257" s="51" t="n">
        <f aca="false">EXP((((AI257-AI$281)/AI$282+2)/4-1.9)^3)</f>
        <v>0.40565958681377</v>
      </c>
      <c r="AK257" s="51" t="n">
        <f aca="false">Z257/U257</f>
        <v>0.643685102038109</v>
      </c>
      <c r="AL257" s="51" t="n">
        <f aca="false">EXP((((AK257-AK$281)/AK$282+2)/4-1.9)^3)</f>
        <v>0.424166159726716</v>
      </c>
      <c r="AM257" s="51" t="n">
        <f aca="false">0.01*AD257+0.15*AF257+0.24*AH257+0.25*AJ257+0.35*AL257</f>
        <v>0.28071808369364</v>
      </c>
      <c r="AO257" s="44" t="n">
        <f aca="false">0.01*AD257/$AM$281</f>
        <v>0.00255239190888195</v>
      </c>
      <c r="AP257" s="43" t="n">
        <f aca="false">AO257*$J$281</f>
        <v>19879.220153394</v>
      </c>
      <c r="AQ257" s="44" t="n">
        <f aca="false">0.15*AF257/$AM$281</f>
        <v>8.88567269454959E-005</v>
      </c>
      <c r="AR257" s="43" t="n">
        <f aca="false">AQ257*$J$281</f>
        <v>692.057685543005</v>
      </c>
      <c r="AS257" s="44" t="n">
        <f aca="false">0.24*AH257/$AM$281</f>
        <v>0.00821097424682804</v>
      </c>
      <c r="AT257" s="43" t="n">
        <f aca="false">AS257*$J$281</f>
        <v>63950.9019592701</v>
      </c>
      <c r="AU257" s="44" t="n">
        <f aca="false">0.25*AJ257/$AM$281</f>
        <v>0.0356808543841035</v>
      </c>
      <c r="AV257" s="43" t="n">
        <f aca="false">AU257*$J$281</f>
        <v>277899.156902395</v>
      </c>
      <c r="AW257" s="44" t="n">
        <f aca="false">0.35*AL257/$AM$281</f>
        <v>0.0522321080545542</v>
      </c>
      <c r="AX257" s="43" t="n">
        <f aca="false">AW257*$J$281</f>
        <v>406808.04992333</v>
      </c>
    </row>
    <row r="258" customFormat="false" ht="13.8" hidden="false" customHeight="false" outlineLevel="0" collapsed="false">
      <c r="A258" s="13" t="s">
        <v>63</v>
      </c>
      <c r="B258" s="41"/>
      <c r="C258" s="41"/>
      <c r="D258" s="41"/>
      <c r="E258" s="41"/>
      <c r="F258" s="41"/>
      <c r="G258" s="41"/>
      <c r="H258" s="41"/>
      <c r="I258" s="15" t="n">
        <f aca="false">AO258+AQ258+AS258+AU258+AW258</f>
        <v>0.0653669485561048</v>
      </c>
      <c r="J258" s="43" t="n">
        <f aca="false">AP258+AR258+AT258+AV258+AX258</f>
        <v>509108.32171992</v>
      </c>
      <c r="K258" s="15" t="n">
        <f aca="false">I258-DatosMinisterio!J258</f>
        <v>-4.30211422042248E-016</v>
      </c>
      <c r="L258" s="43" t="n">
        <f aca="false">J258-DatosMinisterio!K258</f>
        <v>0.321719919680618</v>
      </c>
      <c r="M258" s="44" t="n">
        <f aca="false">P292/P$315</f>
        <v>0.0749017655270011</v>
      </c>
      <c r="N258" s="43" t="n">
        <f aca="false">ROUND((N$281*M258),0)</f>
        <v>11084029</v>
      </c>
      <c r="O258" s="43" t="n">
        <f aca="false">N258-DatosMinisterio!L258</f>
        <v>617</v>
      </c>
      <c r="P258" s="14" t="n">
        <f aca="false">N258+J258</f>
        <v>11593137.3217199</v>
      </c>
      <c r="Q258" s="43" t="n">
        <f aca="false">P258-DatosMinisterio!M258</f>
        <v>617.321719920263</v>
      </c>
      <c r="S258" s="14" t="n">
        <f aca="false">B258+DatosMinisterio!B258</f>
        <v>22623</v>
      </c>
      <c r="T258" s="14" t="n">
        <f aca="false">C258+DatosMinisterio!C258</f>
        <v>100</v>
      </c>
      <c r="U258" s="14" t="n">
        <f aca="false">D258+DatosMinisterio!D258</f>
        <v>1303.2596362657</v>
      </c>
      <c r="V258" s="14" t="n">
        <f aca="false">E258+DatosMinisterio!E258</f>
        <v>902.310871690121</v>
      </c>
      <c r="W258" s="14" t="n">
        <f aca="false">F258+DatosMinisterio!F258</f>
        <v>259</v>
      </c>
      <c r="X258" s="14" t="n">
        <f aca="false">G258+DatosMinisterio!G258</f>
        <v>634</v>
      </c>
      <c r="Y258" s="14" t="n">
        <f aca="false">H258+DatosMinisterio!H258</f>
        <v>23</v>
      </c>
      <c r="Z258" s="14" t="n">
        <f aca="false">X258+0.33*Y258</f>
        <v>641.59</v>
      </c>
      <c r="AC258" s="50" t="n">
        <f aca="false">IF(T258&gt;0,S258/T258,0)</f>
        <v>226.23</v>
      </c>
      <c r="AD258" s="51" t="n">
        <f aca="false">EXP((((AC258-AC$281)/AC$282+2)/4-1.9)^3)</f>
        <v>0.118875946654926</v>
      </c>
      <c r="AE258" s="52" t="n">
        <f aca="false">S258/U258</f>
        <v>17.3587820649636</v>
      </c>
      <c r="AF258" s="51" t="n">
        <f aca="false">EXP((((AE258-AE$281)/AE$282+2)/4-1.9)^3)</f>
        <v>0.0166399720243833</v>
      </c>
      <c r="AG258" s="51" t="n">
        <f aca="false">V258/U258</f>
        <v>0.692349280666407</v>
      </c>
      <c r="AH258" s="51" t="n">
        <f aca="false">EXP((((AG258-AG$281)/AG$282+2)/4-1.9)^3)</f>
        <v>0.207710250964366</v>
      </c>
      <c r="AI258" s="51" t="n">
        <f aca="false">W258/U258</f>
        <v>0.198732464961569</v>
      </c>
      <c r="AJ258" s="51" t="n">
        <f aca="false">EXP((((AI258-AI$281)/AI$282+2)/4-1.9)^3)</f>
        <v>0.209649318181856</v>
      </c>
      <c r="AK258" s="51" t="n">
        <f aca="false">Z258/U258</f>
        <v>0.492296379130088</v>
      </c>
      <c r="AL258" s="51" t="n">
        <f aca="false">EXP((((AK258-AK$281)/AK$282+2)/4-1.9)^3)</f>
        <v>0.228124214562878</v>
      </c>
      <c r="AM258" s="51" t="n">
        <f aca="false">0.01*AD258+0.15*AF258+0.24*AH258+0.25*AJ258+0.35*AL258</f>
        <v>0.185791020144126</v>
      </c>
      <c r="AO258" s="44" t="n">
        <f aca="false">0.01*AD258/$AM$281</f>
        <v>0.000418241844171094</v>
      </c>
      <c r="AP258" s="43" t="n">
        <f aca="false">AO258*$J$281</f>
        <v>3257.46280134571</v>
      </c>
      <c r="AQ258" s="44" t="n">
        <f aca="false">0.15*AF258/$AM$281</f>
        <v>0.000878167465614678</v>
      </c>
      <c r="AR258" s="43" t="n">
        <f aca="false">AQ258*$J$281</f>
        <v>6839.57832641355</v>
      </c>
      <c r="AS258" s="44" t="n">
        <f aca="false">0.24*AH258/$AM$281</f>
        <v>0.0175389126283896</v>
      </c>
      <c r="AT258" s="43" t="n">
        <f aca="false">AS258*$J$281</f>
        <v>136601.242222096</v>
      </c>
      <c r="AU258" s="44" t="n">
        <f aca="false">0.25*AJ258/$AM$281</f>
        <v>0.0184402564044604</v>
      </c>
      <c r="AV258" s="43" t="n">
        <f aca="false">AU258*$J$281</f>
        <v>143621.328477679</v>
      </c>
      <c r="AW258" s="44" t="n">
        <f aca="false">0.35*AL258/$AM$281</f>
        <v>0.028091370213469</v>
      </c>
      <c r="AX258" s="43" t="n">
        <f aca="false">AW258*$J$281</f>
        <v>218788.709892386</v>
      </c>
    </row>
    <row r="259" customFormat="false" ht="13.8" hidden="false" customHeight="false" outlineLevel="0" collapsed="false">
      <c r="A259" s="13" t="s">
        <v>64</v>
      </c>
      <c r="B259" s="41"/>
      <c r="C259" s="41"/>
      <c r="D259" s="41"/>
      <c r="E259" s="41"/>
      <c r="F259" s="41"/>
      <c r="G259" s="41"/>
      <c r="H259" s="41"/>
      <c r="I259" s="15" t="n">
        <f aca="false">AO259+AQ259+AS259+AU259+AW259</f>
        <v>0.0454129815971322</v>
      </c>
      <c r="J259" s="43" t="n">
        <f aca="false">AP259+AR259+AT259+AV259+AX259</f>
        <v>353697.508540871</v>
      </c>
      <c r="K259" s="15" t="n">
        <f aca="false">I259-DatosMinisterio!J259</f>
        <v>3.05311331771918E-016</v>
      </c>
      <c r="L259" s="43" t="n">
        <f aca="false">J259-DatosMinisterio!K259</f>
        <v>-0.491459128563292</v>
      </c>
      <c r="M259" s="44" t="n">
        <f aca="false">P293/P$315</f>
        <v>0.0566182647829838</v>
      </c>
      <c r="N259" s="43" t="n">
        <f aca="false">ROUND((N$281*M259),0)</f>
        <v>8378420</v>
      </c>
      <c r="O259" s="43" t="n">
        <f aca="false">N259-DatosMinisterio!L259</f>
        <v>-772</v>
      </c>
      <c r="P259" s="14" t="n">
        <f aca="false">N259+J259</f>
        <v>8732117.50854087</v>
      </c>
      <c r="Q259" s="43" t="n">
        <f aca="false">P259-DatosMinisterio!M259</f>
        <v>-772.491459129378</v>
      </c>
      <c r="S259" s="14" t="n">
        <f aca="false">B259+DatosMinisterio!B259</f>
        <v>13317</v>
      </c>
      <c r="T259" s="14" t="n">
        <f aca="false">C259+DatosMinisterio!C259</f>
        <v>57</v>
      </c>
      <c r="U259" s="14" t="n">
        <f aca="false">D259+DatosMinisterio!D259</f>
        <v>541.310438810126</v>
      </c>
      <c r="V259" s="14" t="n">
        <f aca="false">E259+DatosMinisterio!E259</f>
        <v>376.406805484069</v>
      </c>
      <c r="W259" s="14" t="n">
        <f aca="false">F259+DatosMinisterio!F259</f>
        <v>84</v>
      </c>
      <c r="X259" s="14" t="n">
        <f aca="false">G259+DatosMinisterio!G259</f>
        <v>165</v>
      </c>
      <c r="Y259" s="14" t="n">
        <f aca="false">H259+DatosMinisterio!H259</f>
        <v>27</v>
      </c>
      <c r="Z259" s="14" t="n">
        <f aca="false">X259+0.33*Y259</f>
        <v>173.91</v>
      </c>
      <c r="AC259" s="50" t="n">
        <f aca="false">IF(T259&gt;0,S259/T259,0)</f>
        <v>233.631578947368</v>
      </c>
      <c r="AD259" s="51" t="n">
        <f aca="false">EXP((((AC259-AC$281)/AC$282+2)/4-1.9)^3)</f>
        <v>0.132371616674365</v>
      </c>
      <c r="AE259" s="52" t="n">
        <f aca="false">S259/U259</f>
        <v>24.6014099215832</v>
      </c>
      <c r="AF259" s="51" t="n">
        <f aca="false">EXP((((AE259-AE$281)/AE$282+2)/4-1.9)^3)</f>
        <v>0.111427790085313</v>
      </c>
      <c r="AG259" s="51" t="n">
        <f aca="false">V259/U259</f>
        <v>0.695362177591591</v>
      </c>
      <c r="AH259" s="51" t="n">
        <f aca="false">EXP((((AG259-AG$281)/AG$282+2)/4-1.9)^3)</f>
        <v>0.212871456256184</v>
      </c>
      <c r="AI259" s="51" t="n">
        <f aca="false">W259/U259</f>
        <v>0.155178976752496</v>
      </c>
      <c r="AJ259" s="51" t="n">
        <f aca="false">EXP((((AI259-AI$281)/AI$282+2)/4-1.9)^3)</f>
        <v>0.121872815202277</v>
      </c>
      <c r="AK259" s="51" t="n">
        <f aca="false">Z259/U259</f>
        <v>0.321275902940793</v>
      </c>
      <c r="AL259" s="51" t="n">
        <f aca="false">EXP((((AK259-AK$281)/AK$282+2)/4-1.9)^3)</f>
        <v>0.0842316196142074</v>
      </c>
      <c r="AM259" s="51" t="n">
        <f aca="false">0.01*AD259+0.15*AF259+0.24*AH259+0.25*AJ259+0.35*AL259</f>
        <v>0.129076304846567</v>
      </c>
      <c r="AO259" s="44" t="n">
        <f aca="false">0.01*AD259/$AM$281</f>
        <v>0.000465723728236668</v>
      </c>
      <c r="AP259" s="43" t="n">
        <f aca="false">AO259*$J$281</f>
        <v>3627.27388848826</v>
      </c>
      <c r="AQ259" s="44" t="n">
        <f aca="false">0.15*AF259/$AM$281</f>
        <v>0.005880554358798</v>
      </c>
      <c r="AR259" s="43" t="n">
        <f aca="false">AQ259*$J$281</f>
        <v>45800.5035652043</v>
      </c>
      <c r="AS259" s="44" t="n">
        <f aca="false">0.24*AH259/$AM$281</f>
        <v>0.0179747213005668</v>
      </c>
      <c r="AT259" s="43" t="n">
        <f aca="false">AS259*$J$281</f>
        <v>139995.523683662</v>
      </c>
      <c r="AU259" s="44" t="n">
        <f aca="false">0.25*AJ259/$AM$281</f>
        <v>0.0107196435483466</v>
      </c>
      <c r="AV259" s="43" t="n">
        <f aca="false">AU259*$J$281</f>
        <v>83489.5900280607</v>
      </c>
      <c r="AW259" s="44" t="n">
        <f aca="false">0.35*AL259/$AM$281</f>
        <v>0.0103723386611841</v>
      </c>
      <c r="AX259" s="43" t="n">
        <f aca="false">AW259*$J$281</f>
        <v>80784.6173754563</v>
      </c>
    </row>
    <row r="260" customFormat="false" ht="13.8" hidden="false" customHeight="false" outlineLevel="0" collapsed="false">
      <c r="A260" s="13" t="s">
        <v>65</v>
      </c>
      <c r="B260" s="41"/>
      <c r="C260" s="41"/>
      <c r="D260" s="41"/>
      <c r="E260" s="41"/>
      <c r="F260" s="41"/>
      <c r="G260" s="41"/>
      <c r="H260" s="41"/>
      <c r="I260" s="15" t="n">
        <f aca="false">AO260+AQ260+AS260+AU260+AW260</f>
        <v>0.102356759791446</v>
      </c>
      <c r="J260" s="43" t="n">
        <f aca="false">AP260+AR260+AT260+AV260+AX260</f>
        <v>797202.245862606</v>
      </c>
      <c r="K260" s="15" t="n">
        <f aca="false">I260-DatosMinisterio!J260</f>
        <v>0</v>
      </c>
      <c r="L260" s="43" t="n">
        <f aca="false">J260-DatosMinisterio!K260</f>
        <v>0.245862606214359</v>
      </c>
      <c r="M260" s="44" t="n">
        <f aca="false">P294/P$315</f>
        <v>0.0514282804908585</v>
      </c>
      <c r="N260" s="43" t="n">
        <f aca="false">ROUND((N$281*M260),0)</f>
        <v>7610402</v>
      </c>
      <c r="O260" s="43" t="n">
        <f aca="false">N260-DatosMinisterio!L260</f>
        <v>-143</v>
      </c>
      <c r="P260" s="14" t="n">
        <f aca="false">N260+J260</f>
        <v>8407604.24586261</v>
      </c>
      <c r="Q260" s="43" t="n">
        <f aca="false">P260-DatosMinisterio!M260</f>
        <v>-142.754137393087</v>
      </c>
      <c r="S260" s="14" t="n">
        <f aca="false">B260+DatosMinisterio!B260</f>
        <v>14571</v>
      </c>
      <c r="T260" s="14" t="n">
        <f aca="false">C260+DatosMinisterio!C260</f>
        <v>103</v>
      </c>
      <c r="U260" s="14" t="n">
        <f aca="false">D260+DatosMinisterio!D260</f>
        <v>379.913526444372</v>
      </c>
      <c r="V260" s="14" t="n">
        <f aca="false">E260+DatosMinisterio!E260</f>
        <v>220.158331639177</v>
      </c>
      <c r="W260" s="14" t="n">
        <f aca="false">F260+DatosMinisterio!F260</f>
        <v>101</v>
      </c>
      <c r="X260" s="14" t="n">
        <f aca="false">G260+DatosMinisterio!G260</f>
        <v>180</v>
      </c>
      <c r="Y260" s="14" t="n">
        <f aca="false">H260+DatosMinisterio!H260</f>
        <v>1</v>
      </c>
      <c r="Z260" s="14" t="n">
        <f aca="false">X260+0.33*Y260</f>
        <v>180.33</v>
      </c>
      <c r="AC260" s="50" t="n">
        <f aca="false">IF(T260&gt;0,S260/T260,0)</f>
        <v>141.466019417476</v>
      </c>
      <c r="AD260" s="51" t="n">
        <f aca="false">EXP((((AC260-AC$281)/AC$282+2)/4-1.9)^3)</f>
        <v>0.0261422553122293</v>
      </c>
      <c r="AE260" s="52" t="n">
        <f aca="false">S260/U260</f>
        <v>38.3534646327828</v>
      </c>
      <c r="AF260" s="51" t="n">
        <f aca="false">EXP((((AE260-AE$281)/AE$282+2)/4-1.9)^3)</f>
        <v>0.678931369925785</v>
      </c>
      <c r="AG260" s="51" t="n">
        <f aca="false">V260/U260</f>
        <v>0.579495901869167</v>
      </c>
      <c r="AH260" s="51" t="n">
        <f aca="false">EXP((((AG260-AG$281)/AG$282+2)/4-1.9)^3)</f>
        <v>0.0679635345645805</v>
      </c>
      <c r="AI260" s="51" t="n">
        <f aca="false">W260/U260</f>
        <v>0.26584997103226</v>
      </c>
      <c r="AJ260" s="51" t="n">
        <f aca="false">EXP((((AI260-AI$281)/AI$282+2)/4-1.9)^3)</f>
        <v>0.397394792665556</v>
      </c>
      <c r="AK260" s="51" t="n">
        <f aca="false">Z260/U260</f>
        <v>0.47466064629948</v>
      </c>
      <c r="AL260" s="51" t="n">
        <f aca="false">EXP((((AK260-AK$281)/AK$282+2)/4-1.9)^3)</f>
        <v>0.209043603460418</v>
      </c>
      <c r="AM260" s="51" t="n">
        <f aca="false">0.01*AD260+0.15*AF260+0.24*AH260+0.25*AJ260+0.35*AL260</f>
        <v>0.290926335715025</v>
      </c>
      <c r="AO260" s="44" t="n">
        <f aca="false">0.01*AD260/$AM$281</f>
        <v>9.19764290442795E-005</v>
      </c>
      <c r="AP260" s="43" t="n">
        <f aca="false">AO260*$J$281</f>
        <v>716.355382389212</v>
      </c>
      <c r="AQ260" s="44" t="n">
        <f aca="false">0.15*AF260/$AM$281</f>
        <v>0.0358303150738695</v>
      </c>
      <c r="AR260" s="43" t="n">
        <f aca="false">AQ260*$J$281</f>
        <v>279063.226552435</v>
      </c>
      <c r="AS260" s="44" t="n">
        <f aca="false">0.24*AH260/$AM$281</f>
        <v>0.0057387947350235</v>
      </c>
      <c r="AT260" s="43" t="n">
        <f aca="false">AS260*$J$281</f>
        <v>44696.4134135043</v>
      </c>
      <c r="AU260" s="44" t="n">
        <f aca="false">0.25*AJ260/$AM$281</f>
        <v>0.0349539027081102</v>
      </c>
      <c r="AV260" s="43" t="n">
        <f aca="false">AU260*$J$281</f>
        <v>272237.317763327</v>
      </c>
      <c r="AW260" s="44" t="n">
        <f aca="false">0.35*AL260/$AM$281</f>
        <v>0.0257417708453988</v>
      </c>
      <c r="AX260" s="43" t="n">
        <f aca="false">AW260*$J$281</f>
        <v>200488.932750951</v>
      </c>
    </row>
    <row r="261" customFormat="false" ht="13.8" hidden="false" customHeight="false" outlineLevel="0" collapsed="false">
      <c r="A261" s="13" t="s">
        <v>66</v>
      </c>
      <c r="B261" s="41"/>
      <c r="C261" s="41"/>
      <c r="D261" s="41"/>
      <c r="E261" s="41"/>
      <c r="F261" s="41"/>
      <c r="G261" s="41"/>
      <c r="H261" s="41"/>
      <c r="I261" s="15" t="n">
        <f aca="false">AO261+AQ261+AS261+AU261+AW261</f>
        <v>0.0379038025451716</v>
      </c>
      <c r="J261" s="43" t="n">
        <f aca="false">AP261+AR261+AT261+AV261+AX261</f>
        <v>295212.515297585</v>
      </c>
      <c r="K261" s="15" t="n">
        <f aca="false">I261-DatosMinisterio!J261</f>
        <v>0</v>
      </c>
      <c r="L261" s="43" t="n">
        <f aca="false">J261-DatosMinisterio!K261</f>
        <v>-0.484702415298671</v>
      </c>
      <c r="M261" s="44" t="n">
        <f aca="false">P295/P$315</f>
        <v>0.0650364334268973</v>
      </c>
      <c r="N261" s="43" t="n">
        <f aca="false">ROUND((N$281*M261),0)</f>
        <v>9624148</v>
      </c>
      <c r="O261" s="43" t="n">
        <f aca="false">N261-DatosMinisterio!L261</f>
        <v>944</v>
      </c>
      <c r="P261" s="14" t="n">
        <f aca="false">N261+J261</f>
        <v>9919360.51529758</v>
      </c>
      <c r="Q261" s="43" t="n">
        <f aca="false">P261-DatosMinisterio!M261</f>
        <v>943.515297584236</v>
      </c>
      <c r="S261" s="14" t="n">
        <f aca="false">B261+DatosMinisterio!B261</f>
        <v>17621</v>
      </c>
      <c r="T261" s="14" t="n">
        <f aca="false">C261+DatosMinisterio!C261</f>
        <v>98</v>
      </c>
      <c r="U261" s="14" t="n">
        <f aca="false">D261+DatosMinisterio!D261</f>
        <v>871.863377171075</v>
      </c>
      <c r="V261" s="14" t="n">
        <f aca="false">E261+DatosMinisterio!E261</f>
        <v>564.204535449114</v>
      </c>
      <c r="W261" s="14" t="n">
        <f aca="false">F261+DatosMinisterio!F261</f>
        <v>142</v>
      </c>
      <c r="X261" s="14" t="n">
        <f aca="false">G261+DatosMinisterio!G261</f>
        <v>295</v>
      </c>
      <c r="Y261" s="14" t="n">
        <f aca="false">H261+DatosMinisterio!H261</f>
        <v>13</v>
      </c>
      <c r="Z261" s="14" t="n">
        <f aca="false">X261+0.33*Y261</f>
        <v>299.29</v>
      </c>
      <c r="AC261" s="50" t="n">
        <f aca="false">IF(T261&gt;0,S261/T261,0)</f>
        <v>179.80612244898</v>
      </c>
      <c r="AD261" s="51" t="n">
        <f aca="false">EXP((((AC261-AC$281)/AC$282+2)/4-1.9)^3)</f>
        <v>0.0554571623481813</v>
      </c>
      <c r="AE261" s="52" t="n">
        <f aca="false">S261/U261</f>
        <v>20.2107353759653</v>
      </c>
      <c r="AF261" s="51" t="n">
        <f aca="false">EXP((((AE261-AE$281)/AE$282+2)/4-1.9)^3)</f>
        <v>0.0386691295292874</v>
      </c>
      <c r="AG261" s="51" t="n">
        <f aca="false">V261/U261</f>
        <v>0.647124939781026</v>
      </c>
      <c r="AH261" s="51" t="n">
        <f aca="false">EXP((((AG261-AG$281)/AG$282+2)/4-1.9)^3)</f>
        <v>0.139203731928585</v>
      </c>
      <c r="AI261" s="51" t="n">
        <f aca="false">W261/U261</f>
        <v>0.162869554701042</v>
      </c>
      <c r="AJ261" s="51" t="n">
        <f aca="false">EXP((((AI261-AI$281)/AI$282+2)/4-1.9)^3)</f>
        <v>0.135188565425274</v>
      </c>
      <c r="AK261" s="51" t="n">
        <f aca="false">Z261/U261</f>
        <v>0.343276260749824</v>
      </c>
      <c r="AL261" s="51" t="n">
        <f aca="false">EXP((((AK261-AK$281)/AK$282+2)/4-1.9)^3)</f>
        <v>0.097634727474326</v>
      </c>
      <c r="AM261" s="51" t="n">
        <f aca="false">0.01*AD261+0.15*AF261+0.24*AH261+0.25*AJ261+0.35*AL261</f>
        <v>0.107733132688068</v>
      </c>
      <c r="AO261" s="44" t="n">
        <f aca="false">0.01*AD261/$AM$281</f>
        <v>0.000195115214689547</v>
      </c>
      <c r="AP261" s="43" t="n">
        <f aca="false">AO261*$J$281</f>
        <v>1519.64841080745</v>
      </c>
      <c r="AQ261" s="44" t="n">
        <f aca="false">0.15*AF261/$AM$281</f>
        <v>0.00204074690909936</v>
      </c>
      <c r="AR261" s="43" t="n">
        <f aca="false">AQ261*$J$281</f>
        <v>15894.2899568724</v>
      </c>
      <c r="AS261" s="44" t="n">
        <f aca="false">0.24*AH261/$AM$281</f>
        <v>0.0117542686531156</v>
      </c>
      <c r="AT261" s="43" t="n">
        <f aca="false">AS261*$J$281</f>
        <v>91547.7335139251</v>
      </c>
      <c r="AU261" s="44" t="n">
        <f aca="false">0.25*AJ261/$AM$281</f>
        <v>0.011890865331748</v>
      </c>
      <c r="AV261" s="43" t="n">
        <f aca="false">AU261*$J$281</f>
        <v>92611.6122377631</v>
      </c>
      <c r="AW261" s="44" t="n">
        <f aca="false">0.35*AL261/$AM$281</f>
        <v>0.0120228064365191</v>
      </c>
      <c r="AX261" s="43" t="n">
        <f aca="false">AW261*$J$281</f>
        <v>93639.2311782167</v>
      </c>
    </row>
    <row r="262" customFormat="false" ht="13.8" hidden="false" customHeight="false" outlineLevel="0" collapsed="false">
      <c r="A262" s="13" t="s">
        <v>67</v>
      </c>
      <c r="B262" s="41"/>
      <c r="C262" s="41"/>
      <c r="D262" s="41"/>
      <c r="E262" s="41"/>
      <c r="F262" s="41"/>
      <c r="G262" s="41"/>
      <c r="H262" s="41"/>
      <c r="I262" s="15" t="n">
        <f aca="false">AO262+AQ262+AS262+AU262+AW262</f>
        <v>0.0409868344121498</v>
      </c>
      <c r="J262" s="43" t="n">
        <f aca="false">AP262+AR262+AT262+AV262+AX262</f>
        <v>319224.607253493</v>
      </c>
      <c r="K262" s="15" t="n">
        <f aca="false">I262-DatosMinisterio!J262</f>
        <v>0</v>
      </c>
      <c r="L262" s="43" t="n">
        <f aca="false">J262-DatosMinisterio!K262</f>
        <v>-0.392746506724507</v>
      </c>
      <c r="M262" s="44" t="n">
        <f aca="false">P296/P$315</f>
        <v>0.0493971687612751</v>
      </c>
      <c r="N262" s="43" t="n">
        <f aca="false">ROUND((N$281*M262),0)</f>
        <v>7309836</v>
      </c>
      <c r="O262" s="43" t="n">
        <f aca="false">N262-DatosMinisterio!L262</f>
        <v>-802</v>
      </c>
      <c r="P262" s="14" t="n">
        <f aca="false">N262+J262</f>
        <v>7629060.60725349</v>
      </c>
      <c r="Q262" s="43" t="n">
        <f aca="false">P262-DatosMinisterio!M262</f>
        <v>-802.392746506259</v>
      </c>
      <c r="S262" s="14" t="n">
        <f aca="false">B262+DatosMinisterio!B262</f>
        <v>11482</v>
      </c>
      <c r="T262" s="14" t="n">
        <f aca="false">C262+DatosMinisterio!C262</f>
        <v>56</v>
      </c>
      <c r="U262" s="14" t="n">
        <f aca="false">D262+DatosMinisterio!D262</f>
        <v>723.057714899114</v>
      </c>
      <c r="V262" s="14" t="n">
        <f aca="false">E262+DatosMinisterio!E262</f>
        <v>379.654209200832</v>
      </c>
      <c r="W262" s="14" t="n">
        <f aca="false">F262+DatosMinisterio!F262</f>
        <v>136</v>
      </c>
      <c r="X262" s="14" t="n">
        <f aca="false">G262+DatosMinisterio!G262</f>
        <v>310</v>
      </c>
      <c r="Y262" s="14" t="n">
        <f aca="false">H262+DatosMinisterio!H262</f>
        <v>15</v>
      </c>
      <c r="Z262" s="14" t="n">
        <f aca="false">X262+0.33*Y262</f>
        <v>314.95</v>
      </c>
      <c r="AC262" s="50" t="n">
        <f aca="false">IF(T262&gt;0,S262/T262,0)</f>
        <v>205.035714285714</v>
      </c>
      <c r="AD262" s="51" t="n">
        <f aca="false">EXP((((AC262-AC$281)/AC$282+2)/4-1.9)^3)</f>
        <v>0.0855601671477368</v>
      </c>
      <c r="AE262" s="52" t="n">
        <f aca="false">S262/U262</f>
        <v>15.879783540657</v>
      </c>
      <c r="AF262" s="51" t="n">
        <f aca="false">EXP((((AE262-AE$281)/AE$282+2)/4-1.9)^3)</f>
        <v>0.0101981899285826</v>
      </c>
      <c r="AG262" s="51" t="n">
        <f aca="false">V262/U262</f>
        <v>0.525067641735631</v>
      </c>
      <c r="AH262" s="51" t="n">
        <f aca="false">EXP((((AG262-AG$281)/AG$282+2)/4-1.9)^3)</f>
        <v>0.0341122539071632</v>
      </c>
      <c r="AI262" s="51" t="n">
        <f aca="false">W262/U262</f>
        <v>0.188090102902748</v>
      </c>
      <c r="AJ262" s="51" t="n">
        <f aca="false">EXP((((AI262-AI$281)/AI$282+2)/4-1.9)^3)</f>
        <v>0.185440859773003</v>
      </c>
      <c r="AK262" s="51" t="n">
        <f aca="false">Z262/U262</f>
        <v>0.435580719920738</v>
      </c>
      <c r="AL262" s="51" t="n">
        <f aca="false">EXP((((AK262-AK$281)/AK$282+2)/4-1.9)^3)</f>
        <v>0.170181369621974</v>
      </c>
      <c r="AM262" s="51" t="n">
        <f aca="false">0.01*AD262+0.15*AF262+0.24*AH262+0.25*AJ262+0.35*AL262</f>
        <v>0.116495965409426</v>
      </c>
      <c r="AO262" s="44" t="n">
        <f aca="false">0.01*AD262/$AM$281</f>
        <v>0.000301026768681245</v>
      </c>
      <c r="AP262" s="43" t="n">
        <f aca="false">AO262*$J$281</f>
        <v>2344.53705399051</v>
      </c>
      <c r="AQ262" s="44" t="n">
        <f aca="false">0.15*AF262/$AM$281</f>
        <v>0.000538205147840232</v>
      </c>
      <c r="AR262" s="43" t="n">
        <f aca="false">AQ262*$J$281</f>
        <v>4191.79303318377</v>
      </c>
      <c r="AS262" s="44" t="n">
        <f aca="false">0.24*AH262/$AM$281</f>
        <v>0.00288041556956097</v>
      </c>
      <c r="AT262" s="43" t="n">
        <f aca="false">AS262*$J$281</f>
        <v>22434.0216098118</v>
      </c>
      <c r="AU262" s="44" t="n">
        <f aca="false">0.25*AJ262/$AM$281</f>
        <v>0.0163109378639215</v>
      </c>
      <c r="AV262" s="43" t="n">
        <f aca="false">AU262*$J$281</f>
        <v>127037.201292203</v>
      </c>
      <c r="AW262" s="44" t="n">
        <f aca="false">0.35*AL262/$AM$281</f>
        <v>0.0209562490621458</v>
      </c>
      <c r="AX262" s="43" t="n">
        <f aca="false">AW262*$J$281</f>
        <v>163217.054264304</v>
      </c>
    </row>
    <row r="263" customFormat="false" ht="13.8" hidden="false" customHeight="false" outlineLevel="0" collapsed="false">
      <c r="A263" s="13" t="s">
        <v>68</v>
      </c>
      <c r="B263" s="41"/>
      <c r="C263" s="41"/>
      <c r="D263" s="41"/>
      <c r="E263" s="41"/>
      <c r="F263" s="41"/>
      <c r="G263" s="41"/>
      <c r="H263" s="41"/>
      <c r="I263" s="15" t="n">
        <f aca="false">AO263+AQ263+AS263+AU263+AW263</f>
        <v>0.0308066642988074</v>
      </c>
      <c r="J263" s="43" t="n">
        <f aca="false">AP263+AR263+AT263+AV263+AX263</f>
        <v>239936.68827134</v>
      </c>
      <c r="K263" s="15" t="n">
        <f aca="false">I263-DatosMinisterio!J263</f>
        <v>0</v>
      </c>
      <c r="L263" s="43" t="n">
        <f aca="false">J263-DatosMinisterio!K263</f>
        <v>-0.311728660337394</v>
      </c>
      <c r="M263" s="44" t="n">
        <f aca="false">P297/P$315</f>
        <v>0.0486292326506479</v>
      </c>
      <c r="N263" s="43" t="n">
        <f aca="false">ROUND((N$281*M263),0)</f>
        <v>7196196</v>
      </c>
      <c r="O263" s="43" t="n">
        <f aca="false">N263-DatosMinisterio!L263</f>
        <v>1164</v>
      </c>
      <c r="P263" s="14" t="n">
        <f aca="false">N263+J263</f>
        <v>7436132.68827134</v>
      </c>
      <c r="Q263" s="43" t="n">
        <f aca="false">P263-DatosMinisterio!M263</f>
        <v>1163.68827133998</v>
      </c>
      <c r="S263" s="14" t="n">
        <f aca="false">B263+DatosMinisterio!B263</f>
        <v>9257</v>
      </c>
      <c r="T263" s="14" t="n">
        <f aca="false">C263+DatosMinisterio!C263</f>
        <v>46</v>
      </c>
      <c r="U263" s="14" t="n">
        <f aca="false">D263+DatosMinisterio!D263</f>
        <v>483.069523148159</v>
      </c>
      <c r="V263" s="14" t="n">
        <f aca="false">E263+DatosMinisterio!E263</f>
        <v>280.106131842123</v>
      </c>
      <c r="W263" s="14" t="n">
        <f aca="false">F263+DatosMinisterio!F263</f>
        <v>56</v>
      </c>
      <c r="X263" s="14" t="n">
        <f aca="false">G263+DatosMinisterio!G263</f>
        <v>190</v>
      </c>
      <c r="Y263" s="14" t="n">
        <f aca="false">H263+DatosMinisterio!H263</f>
        <v>12</v>
      </c>
      <c r="Z263" s="14" t="n">
        <f aca="false">X263+0.33*Y263</f>
        <v>193.96</v>
      </c>
      <c r="AC263" s="50" t="n">
        <f aca="false">IF(T263&gt;0,S263/T263,0)</f>
        <v>201.239130434783</v>
      </c>
      <c r="AD263" s="51" t="n">
        <f aca="false">EXP((((AC263-AC$281)/AC$282+2)/4-1.9)^3)</f>
        <v>0.0803948926166366</v>
      </c>
      <c r="AE263" s="52" t="n">
        <f aca="false">S263/U263</f>
        <v>19.1628731609318</v>
      </c>
      <c r="AF263" s="51" t="n">
        <f aca="false">EXP((((AE263-AE$281)/AE$282+2)/4-1.9)^3)</f>
        <v>0.028795361845834</v>
      </c>
      <c r="AG263" s="51" t="n">
        <f aca="false">V263/U263</f>
        <v>0.579846416343292</v>
      </c>
      <c r="AH263" s="51" t="n">
        <f aca="false">EXP((((AG263-AG$281)/AG$282+2)/4-1.9)^3)</f>
        <v>0.0682430264033711</v>
      </c>
      <c r="AI263" s="51" t="n">
        <f aca="false">W263/U263</f>
        <v>0.115925342660925</v>
      </c>
      <c r="AJ263" s="51" t="n">
        <f aca="false">EXP((((AI263-AI$281)/AI$282+2)/4-1.9)^3)</f>
        <v>0.067870750909526</v>
      </c>
      <c r="AK263" s="51" t="n">
        <f aca="false">Z263/U263</f>
        <v>0.401515704687733</v>
      </c>
      <c r="AL263" s="51" t="n">
        <f aca="false">EXP((((AK263-AK$281)/AK$282+2)/4-1.9)^3)</f>
        <v>0.140262364729241</v>
      </c>
      <c r="AM263" s="51" t="n">
        <f aca="false">0.01*AD263+0.15*AF263+0.24*AH263+0.25*AJ263+0.35*AL263</f>
        <v>0.0875610949224663</v>
      </c>
      <c r="AO263" s="44" t="n">
        <f aca="false">0.01*AD263/$AM$281</f>
        <v>0.000282853757182052</v>
      </c>
      <c r="AP263" s="43" t="n">
        <f aca="false">AO263*$J$281</f>
        <v>2202.99715363843</v>
      </c>
      <c r="AQ263" s="44" t="n">
        <f aca="false">0.15*AF263/$AM$281</f>
        <v>0.00151966300763963</v>
      </c>
      <c r="AR263" s="43" t="n">
        <f aca="false">AQ263*$J$281</f>
        <v>11835.845186122</v>
      </c>
      <c r="AS263" s="44" t="n">
        <f aca="false">0.24*AH263/$AM$281</f>
        <v>0.00576239483621319</v>
      </c>
      <c r="AT263" s="43" t="n">
        <f aca="false">AS263*$J$281</f>
        <v>44880.2220228168</v>
      </c>
      <c r="AU263" s="44" t="n">
        <f aca="false">0.25*AJ263/$AM$281</f>
        <v>0.00596975015224847</v>
      </c>
      <c r="AV263" s="43" t="n">
        <f aca="false">AU263*$J$281</f>
        <v>46495.2020590322</v>
      </c>
      <c r="AW263" s="44" t="n">
        <f aca="false">0.35*AL263/$AM$281</f>
        <v>0.0172720025455241</v>
      </c>
      <c r="AX263" s="43" t="n">
        <f aca="false">AW263*$J$281</f>
        <v>134522.42184973</v>
      </c>
    </row>
    <row r="264" customFormat="false" ht="13.8" hidden="false" customHeight="false" outlineLevel="0" collapsed="false">
      <c r="A264" s="13" t="s">
        <v>69</v>
      </c>
      <c r="B264" s="41"/>
      <c r="C264" s="41"/>
      <c r="D264" s="41"/>
      <c r="E264" s="41"/>
      <c r="F264" s="41"/>
      <c r="G264" s="41"/>
      <c r="H264" s="41"/>
      <c r="I264" s="15" t="n">
        <f aca="false">AO264+AQ264+AS264+AU264+AW264</f>
        <v>0.0125884010537074</v>
      </c>
      <c r="J264" s="43" t="n">
        <f aca="false">AP264+AR264+AT264+AV264+AX264</f>
        <v>98044.3461895654</v>
      </c>
      <c r="K264" s="15" t="n">
        <f aca="false">I264-DatosMinisterio!J264</f>
        <v>0</v>
      </c>
      <c r="L264" s="43" t="n">
        <f aca="false">J264-DatosMinisterio!K264</f>
        <v>0.346189565418172</v>
      </c>
      <c r="M264" s="44" t="n">
        <f aca="false">P298/P$315</f>
        <v>0.02079666175702</v>
      </c>
      <c r="N264" s="43" t="n">
        <f aca="false">ROUND((N$281*M264),0)</f>
        <v>3077508</v>
      </c>
      <c r="O264" s="43" t="n">
        <f aca="false">N264-DatosMinisterio!L264</f>
        <v>303</v>
      </c>
      <c r="P264" s="14" t="n">
        <f aca="false">N264+J264</f>
        <v>3175552.34618957</v>
      </c>
      <c r="Q264" s="43" t="n">
        <f aca="false">P264-DatosMinisterio!M264</f>
        <v>303.346189565491</v>
      </c>
      <c r="S264" s="14" t="n">
        <f aca="false">B264+DatosMinisterio!B264</f>
        <v>15746</v>
      </c>
      <c r="T264" s="14" t="n">
        <f aca="false">C264+DatosMinisterio!C264</f>
        <v>69</v>
      </c>
      <c r="U264" s="14" t="n">
        <f aca="false">D264+DatosMinisterio!D264</f>
        <v>670.296767953008</v>
      </c>
      <c r="V264" s="14" t="n">
        <f aca="false">E264+DatosMinisterio!E264</f>
        <v>270.499620627286</v>
      </c>
      <c r="W264" s="14" t="n">
        <f aca="false">F264+DatosMinisterio!F264</f>
        <v>53</v>
      </c>
      <c r="X264" s="14" t="n">
        <f aca="false">G264+DatosMinisterio!G264</f>
        <v>129</v>
      </c>
      <c r="Y264" s="14" t="n">
        <f aca="false">H264+DatosMinisterio!H264</f>
        <v>8</v>
      </c>
      <c r="Z264" s="14" t="n">
        <f aca="false">X264+0.33*Y264</f>
        <v>131.64</v>
      </c>
      <c r="AC264" s="50" t="n">
        <f aca="false">IF(T264&gt;0,S264/T264,0)</f>
        <v>228.202898550725</v>
      </c>
      <c r="AD264" s="51" t="n">
        <f aca="false">EXP((((AC264-AC$281)/AC$282+2)/4-1.9)^3)</f>
        <v>0.122377068149705</v>
      </c>
      <c r="AE264" s="52" t="n">
        <f aca="false">S264/U264</f>
        <v>23.491087459792</v>
      </c>
      <c r="AF264" s="51" t="n">
        <f aca="false">EXP((((AE264-AE$281)/AE$282+2)/4-1.9)^3)</f>
        <v>0.0874982649174532</v>
      </c>
      <c r="AG264" s="51" t="n">
        <f aca="false">V264/U264</f>
        <v>0.403552028832473</v>
      </c>
      <c r="AH264" s="51" t="n">
        <f aca="false">EXP((((AG264-AG$281)/AG$282+2)/4-1.9)^3)</f>
        <v>0.00488625894333258</v>
      </c>
      <c r="AI264" s="51" t="n">
        <f aca="false">W264/U264</f>
        <v>0.0790694548055998</v>
      </c>
      <c r="AJ264" s="51" t="n">
        <f aca="false">EXP((((AI264-AI$281)/AI$282+2)/4-1.9)^3)</f>
        <v>0.0357841636939553</v>
      </c>
      <c r="AK264" s="51" t="n">
        <f aca="false">Z264/U264</f>
        <v>0.196390623219041</v>
      </c>
      <c r="AL264" s="51" t="n">
        <f aca="false">EXP((((AK264-AK$281)/AK$282+2)/4-1.9)^3)</f>
        <v>0.0323213659834803</v>
      </c>
      <c r="AM264" s="51" t="n">
        <f aca="false">0.01*AD264+0.15*AF264+0.24*AH264+0.25*AJ264+0.35*AL264</f>
        <v>0.0357797315832218</v>
      </c>
      <c r="AO264" s="44" t="n">
        <f aca="false">0.01*AD264/$AM$281</f>
        <v>0.000430559857628383</v>
      </c>
      <c r="AP264" s="43" t="n">
        <f aca="false">AO264*$J$281</f>
        <v>3353.40124266336</v>
      </c>
      <c r="AQ264" s="44" t="n">
        <f aca="false">0.15*AF264/$AM$281</f>
        <v>0.00461768381795638</v>
      </c>
      <c r="AR264" s="43" t="n">
        <f aca="false">AQ264*$J$281</f>
        <v>35964.6780325872</v>
      </c>
      <c r="AS264" s="44" t="n">
        <f aca="false">0.24*AH264/$AM$281</f>
        <v>0.000412592389104087</v>
      </c>
      <c r="AT264" s="43" t="n">
        <f aca="false">AS264*$J$281</f>
        <v>3213.46220698834</v>
      </c>
      <c r="AU264" s="44" t="n">
        <f aca="false">0.25*AJ264/$AM$281</f>
        <v>0.00314749010136693</v>
      </c>
      <c r="AV264" s="43" t="n">
        <f aca="false">AU264*$J$281</f>
        <v>24514.122787323</v>
      </c>
      <c r="AW264" s="44" t="n">
        <f aca="false">0.35*AL264/$AM$281</f>
        <v>0.00398007488765164</v>
      </c>
      <c r="AX264" s="43" t="n">
        <f aca="false">AW264*$J$281</f>
        <v>30998.6819200035</v>
      </c>
    </row>
    <row r="265" customFormat="false" ht="13.8" hidden="false" customHeight="false" outlineLevel="0" collapsed="false">
      <c r="A265" s="13" t="s">
        <v>70</v>
      </c>
      <c r="B265" s="41"/>
      <c r="C265" s="41"/>
      <c r="D265" s="41"/>
      <c r="E265" s="41"/>
      <c r="F265" s="41"/>
      <c r="G265" s="41"/>
      <c r="H265" s="41"/>
      <c r="I265" s="15" t="n">
        <f aca="false">AO265+AQ265+AS265+AU265+AW265</f>
        <v>0.0129604998921552</v>
      </c>
      <c r="J265" s="43" t="n">
        <f aca="false">AP265+AR265+AT265+AV265+AX265</f>
        <v>100942.425713555</v>
      </c>
      <c r="K265" s="15" t="n">
        <f aca="false">I265-DatosMinisterio!J265</f>
        <v>0</v>
      </c>
      <c r="L265" s="43" t="n">
        <f aca="false">J265-DatosMinisterio!K265</f>
        <v>0.425713554548565</v>
      </c>
      <c r="M265" s="44" t="n">
        <f aca="false">P299/P$315</f>
        <v>0.0199815532781851</v>
      </c>
      <c r="N265" s="43" t="n">
        <f aca="false">ROUND((N$281*M265),0)</f>
        <v>2956888</v>
      </c>
      <c r="O265" s="43" t="n">
        <f aca="false">N265-DatosMinisterio!L265</f>
        <v>-168</v>
      </c>
      <c r="P265" s="14" t="n">
        <f aca="false">N265+J265</f>
        <v>3057830.42571355</v>
      </c>
      <c r="Q265" s="43" t="n">
        <f aca="false">P265-DatosMinisterio!M265</f>
        <v>-167.57428644551</v>
      </c>
      <c r="S265" s="14" t="n">
        <f aca="false">B265+DatosMinisterio!B265</f>
        <v>6522</v>
      </c>
      <c r="T265" s="14" t="n">
        <f aca="false">C265+DatosMinisterio!C265</f>
        <v>47</v>
      </c>
      <c r="U265" s="14" t="n">
        <f aca="false">D265+DatosMinisterio!D265</f>
        <v>349.805906282401</v>
      </c>
      <c r="V265" s="14" t="n">
        <f aca="false">E265+DatosMinisterio!E265</f>
        <v>184.019378197483</v>
      </c>
      <c r="W265" s="14" t="n">
        <f aca="false">F265+DatosMinisterio!F265</f>
        <v>21</v>
      </c>
      <c r="X265" s="14" t="n">
        <f aca="false">G265+DatosMinisterio!G265</f>
        <v>89</v>
      </c>
      <c r="Y265" s="14" t="n">
        <f aca="false">H265+DatosMinisterio!H265</f>
        <v>2</v>
      </c>
      <c r="Z265" s="14" t="n">
        <f aca="false">X265+0.33*Y265</f>
        <v>89.66</v>
      </c>
      <c r="AC265" s="50" t="n">
        <f aca="false">IF(T265&gt;0,S265/T265,0)</f>
        <v>138.765957446809</v>
      </c>
      <c r="AD265" s="51" t="n">
        <f aca="false">EXP((((AC265-AC$281)/AC$282+2)/4-1.9)^3)</f>
        <v>0.0246841795343445</v>
      </c>
      <c r="AE265" s="52" t="n">
        <f aca="false">S265/U265</f>
        <v>18.6446251560279</v>
      </c>
      <c r="AF265" s="51" t="n">
        <f aca="false">EXP((((AE265-AE$281)/AE$282+2)/4-1.9)^3)</f>
        <v>0.0247304979639421</v>
      </c>
      <c r="AG265" s="51" t="n">
        <f aca="false">V265/U265</f>
        <v>0.526061381161823</v>
      </c>
      <c r="AH265" s="51" t="n">
        <f aca="false">EXP((((AG265-AG$281)/AG$282+2)/4-1.9)^3)</f>
        <v>0.0345771319187228</v>
      </c>
      <c r="AI265" s="51" t="n">
        <f aca="false">W265/U265</f>
        <v>0.0600332916707431</v>
      </c>
      <c r="AJ265" s="51" t="n">
        <f aca="false">EXP((((AI265-AI$281)/AI$282+2)/4-1.9)^3)</f>
        <v>0.0247887629814367</v>
      </c>
      <c r="AK265" s="51" t="n">
        <f aca="false">Z265/U265</f>
        <v>0.256313568152325</v>
      </c>
      <c r="AL265" s="51" t="n">
        <f aca="false">EXP((((AK265-AK$281)/AK$282+2)/4-1.9)^3)</f>
        <v>0.0525292026224099</v>
      </c>
      <c r="AM265" s="51" t="n">
        <f aca="false">0.01*AD265+0.15*AF265+0.24*AH265+0.25*AJ265+0.35*AL265</f>
        <v>0.0368373398136309</v>
      </c>
      <c r="AO265" s="44" t="n">
        <f aca="false">0.01*AD265/$AM$281</f>
        <v>8.68464736626918E-005</v>
      </c>
      <c r="AP265" s="43" t="n">
        <f aca="false">AO265*$J$281</f>
        <v>676.400894188244</v>
      </c>
      <c r="AQ265" s="44" t="n">
        <f aca="false">0.15*AF265/$AM$281</f>
        <v>0.00130514154041607</v>
      </c>
      <c r="AR265" s="43" t="n">
        <f aca="false">AQ265*$J$281</f>
        <v>10165.0518178598</v>
      </c>
      <c r="AS265" s="44" t="n">
        <f aca="false">0.24*AH265/$AM$281</f>
        <v>0.00291966955336652</v>
      </c>
      <c r="AT265" s="43" t="n">
        <f aca="false">AS265*$J$281</f>
        <v>22739.7499672999</v>
      </c>
      <c r="AU265" s="44" t="n">
        <f aca="false">0.25*AJ265/$AM$281</f>
        <v>0.00218036075333466</v>
      </c>
      <c r="AV265" s="43" t="n">
        <f aca="false">AU265*$J$281</f>
        <v>16981.6677754421</v>
      </c>
      <c r="AW265" s="44" t="n">
        <f aca="false">0.35*AL265/$AM$281</f>
        <v>0.00646848157137528</v>
      </c>
      <c r="AX265" s="43" t="n">
        <f aca="false">AW265*$J$281</f>
        <v>50379.5552587645</v>
      </c>
    </row>
    <row r="266" customFormat="false" ht="13.8" hidden="false" customHeight="false" outlineLevel="0" collapsed="false">
      <c r="A266" s="13" t="s">
        <v>71</v>
      </c>
      <c r="B266" s="41"/>
      <c r="C266" s="41"/>
      <c r="D266" s="41"/>
      <c r="E266" s="41"/>
      <c r="F266" s="41"/>
      <c r="G266" s="41"/>
      <c r="H266" s="41"/>
      <c r="I266" s="15" t="n">
        <f aca="false">AO266+AQ266+AS266+AU266+AW266</f>
        <v>0.0175595353400341</v>
      </c>
      <c r="J266" s="43" t="n">
        <f aca="false">AP266+AR266+AT266+AV266+AX266</f>
        <v>136761.86153119</v>
      </c>
      <c r="K266" s="15" t="n">
        <f aca="false">I266-DatosMinisterio!J266</f>
        <v>0</v>
      </c>
      <c r="L266" s="43" t="n">
        <f aca="false">J266-DatosMinisterio!K266</f>
        <v>-0.138468810269842</v>
      </c>
      <c r="M266" s="44" t="n">
        <f aca="false">P300/P$315</f>
        <v>0.0207394548191565</v>
      </c>
      <c r="N266" s="43" t="n">
        <f aca="false">ROUND((N$281*M266),0)</f>
        <v>3069043</v>
      </c>
      <c r="O266" s="43" t="n">
        <f aca="false">N266-DatosMinisterio!L266</f>
        <v>415</v>
      </c>
      <c r="P266" s="14" t="n">
        <f aca="false">N266+J266</f>
        <v>3205804.86153119</v>
      </c>
      <c r="Q266" s="43" t="n">
        <f aca="false">P266-DatosMinisterio!M266</f>
        <v>414.861531189643</v>
      </c>
      <c r="S266" s="14" t="n">
        <f aca="false">B266+DatosMinisterio!B266</f>
        <v>7837</v>
      </c>
      <c r="T266" s="14" t="n">
        <f aca="false">C266+DatosMinisterio!C266</f>
        <v>38</v>
      </c>
      <c r="U266" s="14" t="n">
        <f aca="false">D266+DatosMinisterio!D266</f>
        <v>303.293760262726</v>
      </c>
      <c r="V266" s="14" t="n">
        <f aca="false">E266+DatosMinisterio!E266</f>
        <v>158.958225108225</v>
      </c>
      <c r="W266" s="14" t="n">
        <f aca="false">F266+DatosMinisterio!F266</f>
        <v>12</v>
      </c>
      <c r="X266" s="14" t="n">
        <f aca="false">G266+DatosMinisterio!G266</f>
        <v>69</v>
      </c>
      <c r="Y266" s="14" t="n">
        <f aca="false">H266+DatosMinisterio!H266</f>
        <v>6</v>
      </c>
      <c r="Z266" s="14" t="n">
        <f aca="false">X266+0.33*Y266</f>
        <v>70.98</v>
      </c>
      <c r="AC266" s="50" t="n">
        <f aca="false">IF(T266&gt;0,S266/T266,0)</f>
        <v>206.236842105263</v>
      </c>
      <c r="AD266" s="51" t="n">
        <f aca="false">EXP((((AC266-AC$281)/AC$282+2)/4-1.9)^3)</f>
        <v>0.0872436050667019</v>
      </c>
      <c r="AE266" s="52" t="n">
        <f aca="false">S266/U266</f>
        <v>25.8396347923916</v>
      </c>
      <c r="AF266" s="51" t="n">
        <f aca="false">EXP((((AE266-AE$281)/AE$282+2)/4-1.9)^3)</f>
        <v>0.143092741097913</v>
      </c>
      <c r="AG266" s="51" t="n">
        <f aca="false">V266/U266</f>
        <v>0.524106480036149</v>
      </c>
      <c r="AH266" s="51" t="n">
        <f aca="false">EXP((((AG266-AG$281)/AG$282+2)/4-1.9)^3)</f>
        <v>0.0336674017402284</v>
      </c>
      <c r="AI266" s="51" t="n">
        <f aca="false">W266/U266</f>
        <v>0.0395656013153884</v>
      </c>
      <c r="AJ266" s="51" t="n">
        <f aca="false">EXP((((AI266-AI$281)/AI$282+2)/4-1.9)^3)</f>
        <v>0.0162257374298305</v>
      </c>
      <c r="AK266" s="51" t="n">
        <f aca="false">Z266/U266</f>
        <v>0.234030531780522</v>
      </c>
      <c r="AL266" s="51" t="n">
        <f aca="false">EXP((((AK266-AK$281)/AK$282+2)/4-1.9)^3)</f>
        <v>0.0441031934696724</v>
      </c>
      <c r="AM266" s="51" t="n">
        <f aca="false">0.01*AD266+0.15*AF266+0.24*AH266+0.25*AJ266+0.35*AL266</f>
        <v>0.0499090757048517</v>
      </c>
      <c r="AO266" s="44" t="n">
        <f aca="false">0.01*AD266/$AM$281</f>
        <v>0.000306949616823261</v>
      </c>
      <c r="AP266" s="43" t="n">
        <f aca="false">AO266*$J$281</f>
        <v>2390.66696129061</v>
      </c>
      <c r="AQ266" s="44" t="n">
        <f aca="false">0.15*AF266/$AM$281</f>
        <v>0.00755165871755535</v>
      </c>
      <c r="AR266" s="43" t="n">
        <f aca="false">AQ266*$J$281</f>
        <v>58815.8447169422</v>
      </c>
      <c r="AS266" s="44" t="n">
        <f aca="false">0.24*AH266/$AM$281</f>
        <v>0.00284285255448494</v>
      </c>
      <c r="AT266" s="43" t="n">
        <f aca="false">AS266*$J$281</f>
        <v>22141.4633064717</v>
      </c>
      <c r="AU266" s="44" t="n">
        <f aca="false">0.25*AJ266/$AM$281</f>
        <v>0.00142717735097991</v>
      </c>
      <c r="AV266" s="43" t="n">
        <f aca="false">AU266*$J$281</f>
        <v>11115.5237012544</v>
      </c>
      <c r="AW266" s="44" t="n">
        <f aca="false">0.35*AL266/$AM$281</f>
        <v>0.00543089710019069</v>
      </c>
      <c r="AX266" s="43" t="n">
        <f aca="false">AW266*$J$281</f>
        <v>42298.3628452309</v>
      </c>
    </row>
    <row r="267" customFormat="false" ht="13.8" hidden="false" customHeight="false" outlineLevel="0" collapsed="false">
      <c r="A267" s="13" t="s">
        <v>72</v>
      </c>
      <c r="B267" s="41"/>
      <c r="C267" s="41"/>
      <c r="D267" s="41"/>
      <c r="E267" s="41"/>
      <c r="F267" s="41"/>
      <c r="G267" s="41"/>
      <c r="H267" s="41"/>
      <c r="I267" s="15" t="n">
        <f aca="false">AO267+AQ267+AS267+AU267+AW267</f>
        <v>0.0358365765525225</v>
      </c>
      <c r="J267" s="43" t="n">
        <f aca="false">AP267+AR267+AT267+AV267+AX267</f>
        <v>279111.993872295</v>
      </c>
      <c r="K267" s="15" t="n">
        <f aca="false">I267-DatosMinisterio!J267</f>
        <v>0</v>
      </c>
      <c r="L267" s="43" t="n">
        <f aca="false">J267-DatosMinisterio!K267</f>
        <v>-0.00612770504085347</v>
      </c>
      <c r="M267" s="44" t="n">
        <f aca="false">P301/P$315</f>
        <v>0.0216420467429502</v>
      </c>
      <c r="N267" s="43" t="n">
        <f aca="false">ROUND((N$281*M267),0)</f>
        <v>3202609</v>
      </c>
      <c r="O267" s="43" t="n">
        <f aca="false">N267-DatosMinisterio!L267</f>
        <v>-1048</v>
      </c>
      <c r="P267" s="14" t="n">
        <f aca="false">N267+J267</f>
        <v>3481720.9938723</v>
      </c>
      <c r="Q267" s="43" t="n">
        <f aca="false">P267-DatosMinisterio!M267</f>
        <v>-1048.00612770487</v>
      </c>
      <c r="S267" s="14" t="n">
        <f aca="false">B267+DatosMinisterio!B267</f>
        <v>10055</v>
      </c>
      <c r="T267" s="14" t="n">
        <f aca="false">C267+DatosMinisterio!C267</f>
        <v>43</v>
      </c>
      <c r="U267" s="14" t="n">
        <f aca="false">D267+DatosMinisterio!D267</f>
        <v>405.08402886643</v>
      </c>
      <c r="V267" s="14" t="n">
        <f aca="false">E267+DatosMinisterio!E267</f>
        <v>296.011638490848</v>
      </c>
      <c r="W267" s="14" t="n">
        <f aca="false">F267+DatosMinisterio!F267</f>
        <v>26</v>
      </c>
      <c r="X267" s="14" t="n">
        <f aca="false">G267+DatosMinisterio!G267</f>
        <v>70</v>
      </c>
      <c r="Y267" s="14" t="n">
        <f aca="false">H267+DatosMinisterio!H267</f>
        <v>3</v>
      </c>
      <c r="Z267" s="14" t="n">
        <f aca="false">X267+0.33*Y267</f>
        <v>70.99</v>
      </c>
      <c r="AC267" s="50" t="n">
        <f aca="false">IF(T267&gt;0,S267/T267,0)</f>
        <v>233.837209302326</v>
      </c>
      <c r="AD267" s="51" t="n">
        <f aca="false">EXP((((AC267-AC$281)/AC$282+2)/4-1.9)^3)</f>
        <v>0.132760645681907</v>
      </c>
      <c r="AE267" s="52" t="n">
        <f aca="false">S267/U267</f>
        <v>24.8220104557997</v>
      </c>
      <c r="AF267" s="51" t="n">
        <f aca="false">EXP((((AE267-AE$281)/AE$282+2)/4-1.9)^3)</f>
        <v>0.116678278806478</v>
      </c>
      <c r="AG267" s="51" t="n">
        <f aca="false">V267/U267</f>
        <v>0.730741321298681</v>
      </c>
      <c r="AH267" s="51" t="n">
        <f aca="false">EXP((((AG267-AG$281)/AG$282+2)/4-1.9)^3)</f>
        <v>0.27867491921601</v>
      </c>
      <c r="AI267" s="51" t="n">
        <f aca="false">W267/U267</f>
        <v>0.0641842140080351</v>
      </c>
      <c r="AJ267" s="51" t="n">
        <f aca="false">EXP((((AI267-AI$281)/AI$282+2)/4-1.9)^3)</f>
        <v>0.0269135583612412</v>
      </c>
      <c r="AK267" s="51" t="n">
        <f aca="false">Z267/U267</f>
        <v>0.175247590478093</v>
      </c>
      <c r="AL267" s="51" t="n">
        <f aca="false">EXP((((AK267-AK$281)/AK$282+2)/4-1.9)^3)</f>
        <v>0.0269079539144668</v>
      </c>
      <c r="AM267" s="51" t="n">
        <f aca="false">0.01*AD267+0.15*AF267+0.24*AH267+0.25*AJ267+0.35*AL267</f>
        <v>0.101857502350007</v>
      </c>
      <c r="AO267" s="44" t="n">
        <f aca="false">0.01*AD267/$AM$281</f>
        <v>0.000467092450960893</v>
      </c>
      <c r="AP267" s="43" t="n">
        <f aca="false">AO267*$J$281</f>
        <v>3637.93414025803</v>
      </c>
      <c r="AQ267" s="44" t="n">
        <f aca="false">0.15*AF267/$AM$281</f>
        <v>0.00615764667402229</v>
      </c>
      <c r="AR267" s="43" t="n">
        <f aca="false">AQ267*$J$281</f>
        <v>47958.6279182823</v>
      </c>
      <c r="AS267" s="44" t="n">
        <f aca="false">0.24*AH267/$AM$281</f>
        <v>0.0235311210552224</v>
      </c>
      <c r="AT267" s="43" t="n">
        <f aca="false">AS267*$J$281</f>
        <v>183271.359811605</v>
      </c>
      <c r="AU267" s="44" t="n">
        <f aca="false">0.25*AJ267/$AM$281</f>
        <v>0.00236725271153612</v>
      </c>
      <c r="AV267" s="43" t="n">
        <f aca="false">AU267*$J$281</f>
        <v>18437.2696244596</v>
      </c>
      <c r="AW267" s="44" t="n">
        <f aca="false">0.35*AL267/$AM$281</f>
        <v>0.00331346366078075</v>
      </c>
      <c r="AX267" s="43" t="n">
        <f aca="false">AW267*$J$281</f>
        <v>25806.8023776901</v>
      </c>
    </row>
    <row r="268" customFormat="false" ht="13.8" hidden="false" customHeight="false" outlineLevel="0" collapsed="false">
      <c r="A268" s="13" t="s">
        <v>73</v>
      </c>
      <c r="B268" s="41"/>
      <c r="C268" s="41"/>
      <c r="D268" s="41"/>
      <c r="E268" s="41"/>
      <c r="F268" s="41"/>
      <c r="G268" s="41"/>
      <c r="H268" s="41"/>
      <c r="I268" s="15" t="n">
        <f aca="false">AO268+AQ268+AS268+AU268+AW268</f>
        <v>0.0727690629683793</v>
      </c>
      <c r="J268" s="43" t="n">
        <f aca="false">AP268+AR268+AT268+AV268+AX268</f>
        <v>566759.445550145</v>
      </c>
      <c r="K268" s="15" t="n">
        <f aca="false">I268-DatosMinisterio!J268</f>
        <v>0</v>
      </c>
      <c r="L268" s="43" t="n">
        <f aca="false">J268-DatosMinisterio!K268</f>
        <v>0.445550144650042</v>
      </c>
      <c r="M268" s="44" t="n">
        <f aca="false">P302/P$315</f>
        <v>0.0225497257196495</v>
      </c>
      <c r="N268" s="43" t="n">
        <f aca="false">ROUND((N$281*M268),0)</f>
        <v>3336928</v>
      </c>
      <c r="O268" s="43" t="n">
        <f aca="false">N268-DatosMinisterio!L268</f>
        <v>-589</v>
      </c>
      <c r="P268" s="14" t="n">
        <f aca="false">N268+J268</f>
        <v>3903687.44555014</v>
      </c>
      <c r="Q268" s="43" t="n">
        <f aca="false">P268-DatosMinisterio!M268</f>
        <v>-588.55444985535</v>
      </c>
      <c r="S268" s="14" t="n">
        <f aca="false">B268+DatosMinisterio!B268</f>
        <v>7098</v>
      </c>
      <c r="T268" s="14" t="n">
        <f aca="false">C268+DatosMinisterio!C268</f>
        <v>47</v>
      </c>
      <c r="U268" s="14" t="n">
        <f aca="false">D268+DatosMinisterio!D268</f>
        <v>317.462790422634</v>
      </c>
      <c r="V268" s="14" t="n">
        <f aca="false">E268+DatosMinisterio!E268</f>
        <v>189.87987012987</v>
      </c>
      <c r="W268" s="14" t="n">
        <f aca="false">F268+DatosMinisterio!F268</f>
        <v>68</v>
      </c>
      <c r="X268" s="14" t="n">
        <f aca="false">G268+DatosMinisterio!G268</f>
        <v>175</v>
      </c>
      <c r="Y268" s="14" t="n">
        <f aca="false">H268+DatosMinisterio!H268</f>
        <v>21</v>
      </c>
      <c r="Z268" s="14" t="n">
        <f aca="false">X268+0.33*Y268</f>
        <v>181.93</v>
      </c>
      <c r="AC268" s="50" t="n">
        <f aca="false">IF(T268&gt;0,S268/T268,0)</f>
        <v>151.021276595745</v>
      </c>
      <c r="AD268" s="51" t="n">
        <f aca="false">EXP((((AC268-AC$281)/AC$282+2)/4-1.9)^3)</f>
        <v>0.0318769887568624</v>
      </c>
      <c r="AE268" s="52" t="n">
        <f aca="false">S268/U268</f>
        <v>22.3585258308557</v>
      </c>
      <c r="AF268" s="51" t="n">
        <f aca="false">EXP((((AE268-AE$281)/AE$282+2)/4-1.9)^3)</f>
        <v>0.0671790811527073</v>
      </c>
      <c r="AG268" s="51" t="n">
        <f aca="false">V268/U268</f>
        <v>0.598116931679097</v>
      </c>
      <c r="AH268" s="51" t="n">
        <f aca="false">EXP((((AG268-AG$281)/AG$282+2)/4-1.9)^3)</f>
        <v>0.0840370904336215</v>
      </c>
      <c r="AI268" s="51" t="n">
        <f aca="false">W268/U268</f>
        <v>0.214198331431134</v>
      </c>
      <c r="AJ268" s="51" t="n">
        <f aca="false">EXP((((AI268-AI$281)/AI$282+2)/4-1.9)^3)</f>
        <v>0.247870457236527</v>
      </c>
      <c r="AK268" s="51" t="n">
        <f aca="false">Z268/U268</f>
        <v>0.57307503584215</v>
      </c>
      <c r="AL268" s="51" t="n">
        <f aca="false">EXP((((AK268-AK$281)/AK$282+2)/4-1.9)^3)</f>
        <v>0.32656496226057</v>
      </c>
      <c r="AM268" s="51" t="n">
        <f aca="false">0.01*AD268+0.15*AF268+0.24*AH268+0.25*AJ268+0.35*AL268</f>
        <v>0.206829884864875</v>
      </c>
      <c r="AO268" s="44" t="n">
        <f aca="false">0.01*AD268/$AM$281</f>
        <v>0.000112152970718226</v>
      </c>
      <c r="AP268" s="43" t="n">
        <f aca="false">AO268*$J$281</f>
        <v>873.499711390869</v>
      </c>
      <c r="AQ268" s="44" t="n">
        <f aca="false">0.15*AF268/$AM$281</f>
        <v>0.00354534751331003</v>
      </c>
      <c r="AR268" s="43" t="n">
        <f aca="false">AQ268*$J$281</f>
        <v>27612.8221109472</v>
      </c>
      <c r="AS268" s="44" t="n">
        <f aca="false">0.24*AH268/$AM$281</f>
        <v>0.00709603488424951</v>
      </c>
      <c r="AT268" s="43" t="n">
        <f aca="false">AS268*$J$281</f>
        <v>55267.2335268261</v>
      </c>
      <c r="AU268" s="44" t="n">
        <f aca="false">0.25*AJ268/$AM$281</f>
        <v>0.0218020970741605</v>
      </c>
      <c r="AV268" s="43" t="n">
        <f aca="false">AU268*$J$281</f>
        <v>169804.913592896</v>
      </c>
      <c r="AW268" s="44" t="n">
        <f aca="false">0.35*AL268/$AM$281</f>
        <v>0.040213430525941</v>
      </c>
      <c r="AX268" s="43" t="n">
        <f aca="false">AW268*$J$281</f>
        <v>313200.976608084</v>
      </c>
    </row>
    <row r="269" customFormat="false" ht="13.8" hidden="false" customHeight="false" outlineLevel="0" collapsed="false">
      <c r="A269" s="13" t="s">
        <v>74</v>
      </c>
      <c r="B269" s="41"/>
      <c r="C269" s="41"/>
      <c r="D269" s="41"/>
      <c r="E269" s="41"/>
      <c r="F269" s="41"/>
      <c r="G269" s="41"/>
      <c r="H269" s="41"/>
      <c r="I269" s="15" t="n">
        <f aca="false">AO269+AQ269+AS269+AU269+AW269</f>
        <v>0.0110985755480977</v>
      </c>
      <c r="J269" s="43" t="n">
        <f aca="false">AP269+AR269+AT269+AV269+AX269</f>
        <v>86440.8894033655</v>
      </c>
      <c r="K269" s="15" t="n">
        <f aca="false">I269-DatosMinisterio!J269</f>
        <v>-4.16333634234434E-017</v>
      </c>
      <c r="L269" s="43" t="n">
        <f aca="false">J269-DatosMinisterio!K269</f>
        <v>-0.110596634476678</v>
      </c>
      <c r="M269" s="44" t="n">
        <f aca="false">P303/P$315</f>
        <v>0.0102401446586248</v>
      </c>
      <c r="N269" s="43" t="n">
        <f aca="false">ROUND((N$281*M269),0)</f>
        <v>1515346</v>
      </c>
      <c r="O269" s="43" t="n">
        <f aca="false">N269-DatosMinisterio!L269</f>
        <v>-201</v>
      </c>
      <c r="P269" s="14" t="n">
        <f aca="false">N269+J269</f>
        <v>1601786.88940337</v>
      </c>
      <c r="Q269" s="43" t="n">
        <f aca="false">P269-DatosMinisterio!M269</f>
        <v>-201.110596634448</v>
      </c>
      <c r="S269" s="14" t="n">
        <f aca="false">B269+DatosMinisterio!B269</f>
        <v>3820</v>
      </c>
      <c r="T269" s="14" t="n">
        <f aca="false">C269+DatosMinisterio!C269</f>
        <v>53</v>
      </c>
      <c r="U269" s="14" t="n">
        <f aca="false">D269+DatosMinisterio!D269</f>
        <v>172.854058775816</v>
      </c>
      <c r="V269" s="14" t="n">
        <f aca="false">E269+DatosMinisterio!E269</f>
        <v>54.2840909090909</v>
      </c>
      <c r="W269" s="14" t="n">
        <f aca="false">F269+DatosMinisterio!F269</f>
        <v>9</v>
      </c>
      <c r="X269" s="14" t="n">
        <f aca="false">G269+DatosMinisterio!G269</f>
        <v>42</v>
      </c>
      <c r="Y269" s="14" t="n">
        <f aca="false">H269+DatosMinisterio!H269</f>
        <v>0</v>
      </c>
      <c r="Z269" s="14" t="n">
        <f aca="false">X269+0.33*Y269</f>
        <v>42</v>
      </c>
      <c r="AC269" s="50" t="n">
        <f aca="false">IF(T269&gt;0,S269/T269,0)</f>
        <v>72.0754716981132</v>
      </c>
      <c r="AD269" s="51" t="n">
        <f aca="false">EXP((((AC269-AC$281)/AC$282+2)/4-1.9)^3)</f>
        <v>0.00490665756038298</v>
      </c>
      <c r="AE269" s="52" t="n">
        <f aca="false">S269/U269</f>
        <v>22.0995678496295</v>
      </c>
      <c r="AF269" s="51" t="n">
        <f aca="false">EXP((((AE269-AE$281)/AE$282+2)/4-1.9)^3)</f>
        <v>0.0630779266434698</v>
      </c>
      <c r="AG269" s="51" t="n">
        <f aca="false">V269/U269</f>
        <v>0.314045798481914</v>
      </c>
      <c r="AH269" s="51" t="n">
        <f aca="false">EXP((((AG269-AG$281)/AG$282+2)/4-1.9)^3)</f>
        <v>0.000783986480980284</v>
      </c>
      <c r="AI269" s="51" t="n">
        <f aca="false">W269/U269</f>
        <v>0.0520670446719021</v>
      </c>
      <c r="AJ269" s="51" t="n">
        <f aca="false">EXP((((AI269-AI$281)/AI$282+2)/4-1.9)^3)</f>
        <v>0.0210960233219394</v>
      </c>
      <c r="AK269" s="51" t="n">
        <f aca="false">Z269/U269</f>
        <v>0.24297954180221</v>
      </c>
      <c r="AL269" s="51" t="n">
        <f aca="false">EXP((((AK269-AK$281)/AK$282+2)/4-1.9)^3)</f>
        <v>0.0473494731854881</v>
      </c>
      <c r="AM269" s="51" t="n">
        <f aca="false">0.01*AD269+0.15*AF269+0.24*AH269+0.25*AJ269+0.35*AL269</f>
        <v>0.0315452337729653</v>
      </c>
      <c r="AO269" s="44" t="n">
        <f aca="false">0.01*AD269/$AM$281</f>
        <v>1.72631181035106E-005</v>
      </c>
      <c r="AP269" s="43" t="n">
        <f aca="false">AO269*$J$281</f>
        <v>134.453225666295</v>
      </c>
      <c r="AQ269" s="44" t="n">
        <f aca="false">0.15*AF269/$AM$281</f>
        <v>0.00332891082362125</v>
      </c>
      <c r="AR269" s="43" t="n">
        <f aca="false">AQ269*$J$281</f>
        <v>25927.1120957169</v>
      </c>
      <c r="AS269" s="44" t="n">
        <f aca="false">0.24*AH269/$AM$281</f>
        <v>6.61992863997394E-005</v>
      </c>
      <c r="AT269" s="43" t="n">
        <f aca="false">AS269*$J$281</f>
        <v>515.590957547919</v>
      </c>
      <c r="AU269" s="44" t="n">
        <f aca="false">0.25*AJ269/$AM$281</f>
        <v>0.00185555613795794</v>
      </c>
      <c r="AV269" s="43" t="n">
        <f aca="false">AU269*$J$281</f>
        <v>14451.9377471328</v>
      </c>
      <c r="AW269" s="44" t="n">
        <f aca="false">0.35*AL269/$AM$281</f>
        <v>0.00583064618201522</v>
      </c>
      <c r="AX269" s="43" t="n">
        <f aca="false">AW269*$J$281</f>
        <v>45411.7953773015</v>
      </c>
    </row>
    <row r="270" customFormat="false" ht="13.8" hidden="false" customHeight="false" outlineLevel="0" collapsed="false">
      <c r="A270" s="13" t="s">
        <v>75</v>
      </c>
      <c r="B270" s="41"/>
      <c r="C270" s="41"/>
      <c r="D270" s="41"/>
      <c r="E270" s="41"/>
      <c r="F270" s="41"/>
      <c r="G270" s="41"/>
      <c r="H270" s="41"/>
      <c r="I270" s="15" t="n">
        <f aca="false">AO270+AQ270+AS270+AU270+AW270</f>
        <v>0.0921678308114554</v>
      </c>
      <c r="J270" s="43" t="n">
        <f aca="false">AP270+AR270+AT270+AV270+AX270</f>
        <v>717846.108736604</v>
      </c>
      <c r="K270" s="15" t="n">
        <f aca="false">I270-DatosMinisterio!J270</f>
        <v>0</v>
      </c>
      <c r="L270" s="43" t="n">
        <f aca="false">J270-DatosMinisterio!K270</f>
        <v>0.108736603753641</v>
      </c>
      <c r="M270" s="44" t="n">
        <f aca="false">P304/P$315</f>
        <v>0.0589474204142941</v>
      </c>
      <c r="N270" s="43" t="n">
        <f aca="false">ROUND((N$281*M270),0)</f>
        <v>8723091</v>
      </c>
      <c r="O270" s="43" t="n">
        <f aca="false">N270-DatosMinisterio!L270</f>
        <v>-733</v>
      </c>
      <c r="P270" s="14" t="n">
        <f aca="false">N270+J270</f>
        <v>9440937.1087366</v>
      </c>
      <c r="Q270" s="43" t="n">
        <f aca="false">P270-DatosMinisterio!M270</f>
        <v>-732.891263395548</v>
      </c>
      <c r="S270" s="14" t="n">
        <f aca="false">B270+DatosMinisterio!B270</f>
        <v>7000</v>
      </c>
      <c r="T270" s="14" t="n">
        <f aca="false">C270+DatosMinisterio!C270</f>
        <v>26</v>
      </c>
      <c r="U270" s="14" t="n">
        <f aca="false">D270+DatosMinisterio!D270</f>
        <v>310.381631329472</v>
      </c>
      <c r="V270" s="14" t="n">
        <f aca="false">E270+DatosMinisterio!E270</f>
        <v>273.972540420381</v>
      </c>
      <c r="W270" s="14" t="n">
        <f aca="false">F270+DatosMinisterio!F270</f>
        <v>56</v>
      </c>
      <c r="X270" s="14" t="n">
        <f aca="false">G270+DatosMinisterio!G270</f>
        <v>128</v>
      </c>
      <c r="Y270" s="14" t="n">
        <f aca="false">H270+DatosMinisterio!H270</f>
        <v>15</v>
      </c>
      <c r="Z270" s="14" t="n">
        <f aca="false">X270+0.33*Y270</f>
        <v>132.95</v>
      </c>
      <c r="AC270" s="50" t="n">
        <f aca="false">IF(T270&gt;0,S270/T270,0)</f>
        <v>269.230769230769</v>
      </c>
      <c r="AD270" s="51" t="n">
        <f aca="false">EXP((((AC270-AC$281)/AC$282+2)/4-1.9)^3)</f>
        <v>0.211136667270257</v>
      </c>
      <c r="AE270" s="52" t="n">
        <f aca="false">S270/U270</f>
        <v>22.552881013018</v>
      </c>
      <c r="AF270" s="51" t="n">
        <f aca="false">EXP((((AE270-AE$281)/AE$282+2)/4-1.9)^3)</f>
        <v>0.070386702375236</v>
      </c>
      <c r="AG270" s="51" t="n">
        <f aca="false">V270/U270</f>
        <v>0.882695729276445</v>
      </c>
      <c r="AH270" s="51" t="n">
        <f aca="false">EXP((((AG270-AG$281)/AG$282+2)/4-1.9)^3)</f>
        <v>0.624137907503523</v>
      </c>
      <c r="AI270" s="51" t="n">
        <f aca="false">W270/U270</f>
        <v>0.180423048104144</v>
      </c>
      <c r="AJ270" s="51" t="n">
        <f aca="false">EXP((((AI270-AI$281)/AI$282+2)/4-1.9)^3)</f>
        <v>0.169096198081375</v>
      </c>
      <c r="AK270" s="51" t="n">
        <f aca="false">Z270/U270</f>
        <v>0.428343647240106</v>
      </c>
      <c r="AL270" s="51" t="n">
        <f aca="false">EXP((((AK270-AK$281)/AK$282+2)/4-1.9)^3)</f>
        <v>0.163514430704409</v>
      </c>
      <c r="AM270" s="51" t="n">
        <f aca="false">0.01*AD270+0.15*AF270+0.24*AH270+0.25*AJ270+0.35*AL270</f>
        <v>0.26196657009672</v>
      </c>
      <c r="AO270" s="44" t="n">
        <f aca="false">0.01*AD270/$AM$281</f>
        <v>0.000742843203996402</v>
      </c>
      <c r="AP270" s="43" t="n">
        <f aca="false">AO270*$J$281</f>
        <v>5785.60978050024</v>
      </c>
      <c r="AQ270" s="44" t="n">
        <f aca="false">0.15*AF270/$AM$281</f>
        <v>0.00371462836279176</v>
      </c>
      <c r="AR270" s="43" t="n">
        <f aca="false">AQ270*$J$281</f>
        <v>28931.2604208677</v>
      </c>
      <c r="AS270" s="44" t="n">
        <f aca="false">0.24*AH270/$AM$281</f>
        <v>0.0527017813369652</v>
      </c>
      <c r="AT270" s="43" t="n">
        <f aca="false">AS270*$J$281</f>
        <v>410466.08478417</v>
      </c>
      <c r="AU270" s="44" t="n">
        <f aca="false">0.25*AJ270/$AM$281</f>
        <v>0.014873300217152</v>
      </c>
      <c r="AV270" s="43" t="n">
        <f aca="false">AU270*$J$281</f>
        <v>115840.207922381</v>
      </c>
      <c r="AW270" s="44" t="n">
        <f aca="false">0.35*AL270/$AM$281</f>
        <v>0.02013527769055</v>
      </c>
      <c r="AX270" s="43" t="n">
        <f aca="false">AW270*$J$281</f>
        <v>156822.945828685</v>
      </c>
    </row>
    <row r="271" customFormat="false" ht="13.8" hidden="false" customHeight="false" outlineLevel="0" collapsed="false">
      <c r="A271" s="13" t="s">
        <v>76</v>
      </c>
      <c r="B271" s="41"/>
      <c r="C271" s="41"/>
      <c r="D271" s="41"/>
      <c r="E271" s="41"/>
      <c r="F271" s="41"/>
      <c r="G271" s="41"/>
      <c r="H271" s="41"/>
      <c r="I271" s="15" t="n">
        <f aca="false">AO271+AQ271+AS271+AU271+AW271</f>
        <v>0.00234425695625787</v>
      </c>
      <c r="J271" s="43" t="n">
        <f aca="false">AP271+AR271+AT271+AV271+AX271</f>
        <v>18258.1679433349</v>
      </c>
      <c r="K271" s="15" t="n">
        <f aca="false">I271-DatosMinisterio!J271</f>
        <v>1.25767452008319E-017</v>
      </c>
      <c r="L271" s="43" t="n">
        <f aca="false">J271-DatosMinisterio!K271</f>
        <v>0.167943334887241</v>
      </c>
      <c r="M271" s="44" t="n">
        <f aca="false">P305/P$315</f>
        <v>0.00963101978525946</v>
      </c>
      <c r="N271" s="43" t="n">
        <f aca="false">ROUND((N$281*M271),0)</f>
        <v>1425207</v>
      </c>
      <c r="O271" s="43" t="n">
        <f aca="false">N271-DatosMinisterio!L271</f>
        <v>-26</v>
      </c>
      <c r="P271" s="14" t="n">
        <f aca="false">N271+J271</f>
        <v>1443465.16794334</v>
      </c>
      <c r="Q271" s="43" t="n">
        <f aca="false">P271-DatosMinisterio!M271</f>
        <v>-25.8320566650946</v>
      </c>
      <c r="S271" s="14" t="n">
        <f aca="false">B271+DatosMinisterio!B271</f>
        <v>3115</v>
      </c>
      <c r="T271" s="14" t="n">
        <f aca="false">C271+DatosMinisterio!C271</f>
        <v>50</v>
      </c>
      <c r="U271" s="14" t="n">
        <f aca="false">D271+DatosMinisterio!D271</f>
        <v>188.604603174603</v>
      </c>
      <c r="V271" s="14" t="n">
        <f aca="false">E271+DatosMinisterio!E271</f>
        <v>68.0209090909091</v>
      </c>
      <c r="W271" s="14" t="n">
        <f aca="false">F271+DatosMinisterio!F271</f>
        <v>2</v>
      </c>
      <c r="X271" s="14" t="n">
        <f aca="false">G271+DatosMinisterio!G271</f>
        <v>4</v>
      </c>
      <c r="Y271" s="14" t="n">
        <f aca="false">H271+DatosMinisterio!H271</f>
        <v>2</v>
      </c>
      <c r="Z271" s="14" t="n">
        <f aca="false">X271+0.33*Y271</f>
        <v>4.66</v>
      </c>
      <c r="AC271" s="50" t="n">
        <f aca="false">IF(T271&gt;0,S271/T271,0)</f>
        <v>62.3</v>
      </c>
      <c r="AD271" s="51" t="n">
        <f aca="false">EXP((((AC271-AC$281)/AC$282+2)/4-1.9)^3)</f>
        <v>0.00374429475441457</v>
      </c>
      <c r="AE271" s="52" t="n">
        <f aca="false">S271/U271</f>
        <v>16.5160337954013</v>
      </c>
      <c r="AF271" s="51" t="n">
        <f aca="false">EXP((((AE271-AE$281)/AE$282+2)/4-1.9)^3)</f>
        <v>0.0126461141382929</v>
      </c>
      <c r="AG271" s="51" t="n">
        <f aca="false">V271/U271</f>
        <v>0.360653493848917</v>
      </c>
      <c r="AH271" s="51" t="n">
        <f aca="false">EXP((((AG271-AG$281)/AG$282+2)/4-1.9)^3)</f>
        <v>0.00212618704735313</v>
      </c>
      <c r="AI271" s="51" t="n">
        <f aca="false">W271/U271</f>
        <v>0.0106041950532272</v>
      </c>
      <c r="AJ271" s="51" t="n">
        <f aca="false">EXP((((AI271-AI$281)/AI$282+2)/4-1.9)^3)</f>
        <v>0.00844320401027406</v>
      </c>
      <c r="AK271" s="51" t="n">
        <f aca="false">Z271/U271</f>
        <v>0.0247077744740193</v>
      </c>
      <c r="AL271" s="51" t="n">
        <f aca="false">EXP((((AK271-AK$281)/AK$282+2)/4-1.9)^3)</f>
        <v>0.00602166658767403</v>
      </c>
      <c r="AM271" s="51" t="n">
        <f aca="false">0.01*AD271+0.15*AF271+0.24*AH271+0.25*AJ271+0.35*AL271</f>
        <v>0.00666302926790726</v>
      </c>
      <c r="AO271" s="44" t="n">
        <f aca="false">0.01*AD271/$AM$281</f>
        <v>1.31735711661869E-005</v>
      </c>
      <c r="AP271" s="43" t="n">
        <f aca="false">AO271*$J$281</f>
        <v>102.601924299998</v>
      </c>
      <c r="AQ271" s="44" t="n">
        <f aca="false">0.15*AF271/$AM$281</f>
        <v>0.000667393309701807</v>
      </c>
      <c r="AR271" s="43" t="n">
        <f aca="false">AQ271*$J$281</f>
        <v>5197.97076863331</v>
      </c>
      <c r="AS271" s="44" t="n">
        <f aca="false">0.24*AH271/$AM$281</f>
        <v>0.000179533791336749</v>
      </c>
      <c r="AT271" s="43" t="n">
        <f aca="false">AS271*$J$281</f>
        <v>1398.29300921115</v>
      </c>
      <c r="AU271" s="44" t="n">
        <f aca="false">0.25*AJ271/$AM$281</f>
        <v>0.000742644183987127</v>
      </c>
      <c r="AV271" s="43" t="n">
        <f aca="false">AU271*$J$281</f>
        <v>5784.05971972567</v>
      </c>
      <c r="AW271" s="44" t="n">
        <f aca="false">0.35*AL271/$AM$281</f>
        <v>0.000741512100066003</v>
      </c>
      <c r="AX271" s="43" t="n">
        <f aca="false">AW271*$J$281</f>
        <v>5775.24252146476</v>
      </c>
    </row>
    <row r="272" customFormat="false" ht="13.8" hidden="false" customHeight="false" outlineLevel="0" collapsed="false">
      <c r="A272" s="13" t="s">
        <v>77</v>
      </c>
      <c r="B272" s="41"/>
      <c r="C272" s="41"/>
      <c r="D272" s="41"/>
      <c r="E272" s="41"/>
      <c r="F272" s="41"/>
      <c r="G272" s="41"/>
      <c r="H272" s="41"/>
      <c r="I272" s="15" t="n">
        <f aca="false">AO272+AQ272+AS272+AU272+AW272</f>
        <v>0.054678991761434</v>
      </c>
      <c r="J272" s="43" t="n">
        <f aca="false">AP272+AR272+AT272+AV272+AX272</f>
        <v>425865.5229272</v>
      </c>
      <c r="K272" s="15" t="n">
        <f aca="false">I272-DatosMinisterio!J272</f>
        <v>-5.13478148889135E-016</v>
      </c>
      <c r="L272" s="43" t="n">
        <f aca="false">J272-DatosMinisterio!K272</f>
        <v>-0.477072799578309</v>
      </c>
      <c r="M272" s="44" t="n">
        <f aca="false">P306/P$315</f>
        <v>0.0388418951271034</v>
      </c>
      <c r="N272" s="43" t="n">
        <f aca="false">ROUND((N$281*M272),0)</f>
        <v>5747858</v>
      </c>
      <c r="O272" s="43" t="n">
        <f aca="false">N272-DatosMinisterio!L272</f>
        <v>-15</v>
      </c>
      <c r="P272" s="14" t="n">
        <f aca="false">N272+J272</f>
        <v>6173723.5229272</v>
      </c>
      <c r="Q272" s="43" t="n">
        <f aca="false">P272-DatosMinisterio!M272</f>
        <v>-15.4770727995783</v>
      </c>
      <c r="S272" s="14" t="n">
        <f aca="false">B272+DatosMinisterio!B272</f>
        <v>8828</v>
      </c>
      <c r="T272" s="14" t="n">
        <f aca="false">C272+DatosMinisterio!C272</f>
        <v>84</v>
      </c>
      <c r="U272" s="14" t="n">
        <f aca="false">D272+DatosMinisterio!D272</f>
        <v>312.649047619048</v>
      </c>
      <c r="V272" s="14" t="n">
        <f aca="false">E272+DatosMinisterio!E272</f>
        <v>246.87632034632</v>
      </c>
      <c r="W272" s="14" t="n">
        <f aca="false">F272+DatosMinisterio!F272</f>
        <v>18</v>
      </c>
      <c r="X272" s="14" t="n">
        <f aca="false">G272+DatosMinisterio!G272</f>
        <v>77</v>
      </c>
      <c r="Y272" s="14" t="n">
        <f aca="false">H272+DatosMinisterio!H272</f>
        <v>14</v>
      </c>
      <c r="Z272" s="14" t="n">
        <f aca="false">X272+0.33*Y272</f>
        <v>81.62</v>
      </c>
      <c r="AC272" s="50" t="n">
        <f aca="false">IF(T272&gt;0,S272/T272,0)</f>
        <v>105.095238095238</v>
      </c>
      <c r="AD272" s="51" t="n">
        <f aca="false">EXP((((AC272-AC$281)/AC$282+2)/4-1.9)^3)</f>
        <v>0.0114631790254597</v>
      </c>
      <c r="AE272" s="52" t="n">
        <f aca="false">S272/U272</f>
        <v>28.2361327092754</v>
      </c>
      <c r="AF272" s="51" t="n">
        <f aca="false">EXP((((AE272-AE$281)/AE$282+2)/4-1.9)^3)</f>
        <v>0.219674378133843</v>
      </c>
      <c r="AG272" s="51" t="n">
        <f aca="false">V272/U272</f>
        <v>0.789627610339406</v>
      </c>
      <c r="AH272" s="51" t="n">
        <f aca="false">EXP((((AG272-AG$281)/AG$282+2)/4-1.9)^3)</f>
        <v>0.405758188088683</v>
      </c>
      <c r="AI272" s="51" t="n">
        <f aca="false">W272/U272</f>
        <v>0.0575725406396644</v>
      </c>
      <c r="AJ272" s="51" t="n">
        <f aca="false">EXP((((AI272-AI$281)/AI$282+2)/4-1.9)^3)</f>
        <v>0.0235954338711997</v>
      </c>
      <c r="AK272" s="51" t="n">
        <f aca="false">Z272/U272</f>
        <v>0.261059487056078</v>
      </c>
      <c r="AL272" s="51" t="n">
        <f aca="false">EXP((((AK272-AK$281)/AK$282+2)/4-1.9)^3)</f>
        <v>0.0544750479356404</v>
      </c>
      <c r="AM272" s="51" t="n">
        <f aca="false">0.01*AD272+0.15*AF272+0.24*AH272+0.25*AJ272+0.35*AL272</f>
        <v>0.155412878896889</v>
      </c>
      <c r="AO272" s="44" t="n">
        <f aca="false">0.01*AD272/$AM$281</f>
        <v>4.03309607248708E-005</v>
      </c>
      <c r="AP272" s="43" t="n">
        <f aca="false">AO272*$J$281</f>
        <v>314.116356683952</v>
      </c>
      <c r="AQ272" s="44" t="n">
        <f aca="false">0.15*AF272/$AM$281</f>
        <v>0.0115932221294361</v>
      </c>
      <c r="AR272" s="43" t="n">
        <f aca="false">AQ272*$J$281</f>
        <v>90293.4279787826</v>
      </c>
      <c r="AS272" s="44" t="n">
        <f aca="false">0.24*AH272/$AM$281</f>
        <v>0.034261946033477</v>
      </c>
      <c r="AT272" s="43" t="n">
        <f aca="false">AS272*$J$281</f>
        <v>266848.036037517</v>
      </c>
      <c r="AU272" s="44" t="n">
        <f aca="false">0.25*AJ272/$AM$281</f>
        <v>0.0020753983572796</v>
      </c>
      <c r="AV272" s="43" t="n">
        <f aca="false">AU272*$J$281</f>
        <v>16164.1716175264</v>
      </c>
      <c r="AW272" s="44" t="n">
        <f aca="false">0.35*AL272/$AM$281</f>
        <v>0.00670809428051641</v>
      </c>
      <c r="AX272" s="43" t="n">
        <f aca="false">AW272*$J$281</f>
        <v>52245.7709366908</v>
      </c>
    </row>
    <row r="273" customFormat="false" ht="13.8" hidden="false" customHeight="false" outlineLevel="0" collapsed="false">
      <c r="A273" s="13" t="s">
        <v>78</v>
      </c>
      <c r="B273" s="41"/>
      <c r="C273" s="41"/>
      <c r="D273" s="41"/>
      <c r="E273" s="41"/>
      <c r="F273" s="41"/>
      <c r="G273" s="41"/>
      <c r="H273" s="41"/>
      <c r="I273" s="15" t="n">
        <f aca="false">AO273+AQ273+AS273+AU273+AW273</f>
        <v>0.0231821886845471</v>
      </c>
      <c r="J273" s="43" t="n">
        <f aca="false">AP273+AR273+AT273+AV273+AX273</f>
        <v>180553.711557369</v>
      </c>
      <c r="K273" s="15" t="n">
        <f aca="false">I273-DatosMinisterio!J273</f>
        <v>1.04083408558608E-016</v>
      </c>
      <c r="L273" s="43" t="n">
        <f aca="false">J273-DatosMinisterio!K273</f>
        <v>-0.288442631484941</v>
      </c>
      <c r="M273" s="44" t="n">
        <f aca="false">P307/P$315</f>
        <v>0.0128554204750016</v>
      </c>
      <c r="N273" s="43" t="n">
        <f aca="false">ROUND((N$281*M273),0)</f>
        <v>1902356</v>
      </c>
      <c r="O273" s="43" t="n">
        <f aca="false">N273-DatosMinisterio!L273</f>
        <v>-554</v>
      </c>
      <c r="P273" s="14" t="n">
        <f aca="false">N273+J273</f>
        <v>2082909.71155737</v>
      </c>
      <c r="Q273" s="43" t="n">
        <f aca="false">P273-DatosMinisterio!M273</f>
        <v>-554.288442631485</v>
      </c>
      <c r="S273" s="14" t="n">
        <f aca="false">B273+DatosMinisterio!B273</f>
        <v>12015</v>
      </c>
      <c r="T273" s="14" t="n">
        <f aca="false">C273+DatosMinisterio!C273</f>
        <v>201</v>
      </c>
      <c r="U273" s="14" t="n">
        <f aca="false">D273+DatosMinisterio!D273</f>
        <v>384.212384276223</v>
      </c>
      <c r="V273" s="14" t="n">
        <f aca="false">E273+DatosMinisterio!E273</f>
        <v>191.340842774247</v>
      </c>
      <c r="W273" s="14" t="n">
        <f aca="false">F273+DatosMinisterio!F273</f>
        <v>20</v>
      </c>
      <c r="X273" s="14" t="n">
        <f aca="false">G273+DatosMinisterio!G273</f>
        <v>27</v>
      </c>
      <c r="Y273" s="14" t="n">
        <f aca="false">H273+DatosMinisterio!H273</f>
        <v>3</v>
      </c>
      <c r="Z273" s="14" t="n">
        <f aca="false">X273+0.33*Y273</f>
        <v>27.99</v>
      </c>
      <c r="AC273" s="50" t="n">
        <f aca="false">IF(T273&gt;0,S273/T273,0)</f>
        <v>59.7761194029851</v>
      </c>
      <c r="AD273" s="51" t="n">
        <f aca="false">EXP((((AC273-AC$281)/AC$282+2)/4-1.9)^3)</f>
        <v>0.00348675857818214</v>
      </c>
      <c r="AE273" s="52" t="n">
        <f aca="false">S273/U273</f>
        <v>31.2717665846034</v>
      </c>
      <c r="AF273" s="51" t="n">
        <f aca="false">EXP((((AE273-AE$281)/AE$282+2)/4-1.9)^3)</f>
        <v>0.343107768450669</v>
      </c>
      <c r="AG273" s="51" t="n">
        <f aca="false">V273/U273</f>
        <v>0.498008004439247</v>
      </c>
      <c r="AH273" s="51" t="n">
        <f aca="false">EXP((((AG273-AG$281)/AG$282+2)/4-1.9)^3)</f>
        <v>0.0232655969040149</v>
      </c>
      <c r="AI273" s="51" t="n">
        <f aca="false">W273/U273</f>
        <v>0.0520545427958442</v>
      </c>
      <c r="AJ273" s="51" t="n">
        <f aca="false">EXP((((AI273-AI$281)/AI$282+2)/4-1.9)^3)</f>
        <v>0.021090607322668</v>
      </c>
      <c r="AK273" s="51" t="n">
        <f aca="false">Z273/U273</f>
        <v>0.072850332642784</v>
      </c>
      <c r="AL273" s="51" t="n">
        <f aca="false">EXP((((AK273-AK$281)/AK$282+2)/4-1.9)^3)</f>
        <v>0.0100936856432542</v>
      </c>
      <c r="AM273" s="51" t="n">
        <f aca="false">0.01*AD273+0.15*AF273+0.24*AH273+0.25*AJ273+0.35*AL273</f>
        <v>0.0658902179161518</v>
      </c>
      <c r="AO273" s="44" t="n">
        <f aca="false">0.01*AD273/$AM$281</f>
        <v>1.22674803352058E-005</v>
      </c>
      <c r="AP273" s="43" t="n">
        <f aca="false">AO273*$J$281</f>
        <v>95.5448657638993</v>
      </c>
      <c r="AQ273" s="44" t="n">
        <f aca="false">0.15*AF273/$AM$281</f>
        <v>0.0181073669481844</v>
      </c>
      <c r="AR273" s="43" t="n">
        <f aca="false">AQ273*$J$281</f>
        <v>141028.629932825</v>
      </c>
      <c r="AS273" s="44" t="n">
        <f aca="false">0.24*AH273/$AM$281</f>
        <v>0.00196453121332395</v>
      </c>
      <c r="AT273" s="43" t="n">
        <f aca="false">AS273*$J$281</f>
        <v>15300.6865254436</v>
      </c>
      <c r="AU273" s="44" t="n">
        <f aca="false">0.25*AJ273/$AM$281</f>
        <v>0.00185507975951742</v>
      </c>
      <c r="AV273" s="43" t="n">
        <f aca="false">AU273*$J$281</f>
        <v>14448.2274893694</v>
      </c>
      <c r="AW273" s="44" t="n">
        <f aca="false">0.35*AL273/$AM$281</f>
        <v>0.00124294328318608</v>
      </c>
      <c r="AX273" s="43" t="n">
        <f aca="false">AW273*$J$281</f>
        <v>9680.62274396647</v>
      </c>
    </row>
    <row r="274" customFormat="false" ht="13.8" hidden="false" customHeight="false" outlineLevel="0" collapsed="false">
      <c r="A274" s="13" t="s">
        <v>79</v>
      </c>
      <c r="B274" s="41"/>
      <c r="C274" s="41"/>
      <c r="D274" s="41"/>
      <c r="E274" s="41"/>
      <c r="F274" s="41"/>
      <c r="G274" s="41"/>
      <c r="H274" s="41"/>
      <c r="I274" s="15" t="n">
        <f aca="false">AO274+AQ274+AS274+AU274+AW274</f>
        <v>0.00483500060037333</v>
      </c>
      <c r="J274" s="43" t="n">
        <f aca="false">AP274+AR274+AT274+AV274+AX274</f>
        <v>37657.2426209879</v>
      </c>
      <c r="K274" s="15" t="n">
        <f aca="false">I274-DatosMinisterio!J274</f>
        <v>0</v>
      </c>
      <c r="L274" s="43" t="n">
        <f aca="false">J274-DatosMinisterio!K274</f>
        <v>0.242620987861301</v>
      </c>
      <c r="M274" s="44" t="n">
        <f aca="false">P308/P$315</f>
        <v>0.0252240364082967</v>
      </c>
      <c r="N274" s="43" t="n">
        <f aca="false">ROUND((N$281*M274),0)</f>
        <v>3732675</v>
      </c>
      <c r="O274" s="43" t="n">
        <f aca="false">N274-DatosMinisterio!L274</f>
        <v>109</v>
      </c>
      <c r="P274" s="14" t="n">
        <f aca="false">N274+J274</f>
        <v>3770332.24262099</v>
      </c>
      <c r="Q274" s="43" t="n">
        <f aca="false">P274-DatosMinisterio!M274</f>
        <v>109.242620987818</v>
      </c>
      <c r="S274" s="14" t="n">
        <f aca="false">B274+DatosMinisterio!B274</f>
        <v>5323</v>
      </c>
      <c r="T274" s="14" t="n">
        <f aca="false">C274+DatosMinisterio!C274</f>
        <v>31</v>
      </c>
      <c r="U274" s="14" t="n">
        <f aca="false">D274+DatosMinisterio!D274</f>
        <v>287.174714873388</v>
      </c>
      <c r="V274" s="14" t="n">
        <f aca="false">E274+DatosMinisterio!E274</f>
        <v>136.399185444341</v>
      </c>
      <c r="W274" s="14" t="n">
        <f aca="false">F274+DatosMinisterio!F274</f>
        <v>5</v>
      </c>
      <c r="X274" s="14" t="n">
        <f aca="false">G274+DatosMinisterio!G274</f>
        <v>18</v>
      </c>
      <c r="Y274" s="14" t="n">
        <f aca="false">H274+DatosMinisterio!H274</f>
        <v>2</v>
      </c>
      <c r="Z274" s="14" t="n">
        <f aca="false">X274+0.33*Y274</f>
        <v>18.66</v>
      </c>
      <c r="AC274" s="50" t="n">
        <f aca="false">IF(T274&gt;0,S274/T274,0)</f>
        <v>171.709677419355</v>
      </c>
      <c r="AD274" s="51" t="n">
        <f aca="false">EXP((((AC274-AC$281)/AC$282+2)/4-1.9)^3)</f>
        <v>0.047768514259333</v>
      </c>
      <c r="AE274" s="52" t="n">
        <f aca="false">S274/U274</f>
        <v>18.5357544529881</v>
      </c>
      <c r="AF274" s="51" t="n">
        <f aca="false">EXP((((AE274-AE$281)/AE$282+2)/4-1.9)^3)</f>
        <v>0.0239393919534696</v>
      </c>
      <c r="AG274" s="51" t="n">
        <f aca="false">V274/U274</f>
        <v>0.474969342285158</v>
      </c>
      <c r="AH274" s="51" t="n">
        <f aca="false">EXP((((AG274-AG$281)/AG$282+2)/4-1.9)^3)</f>
        <v>0.0164321417456188</v>
      </c>
      <c r="AI274" s="51" t="n">
        <f aca="false">W274/U274</f>
        <v>0.0174110036191886</v>
      </c>
      <c r="AJ274" s="51" t="n">
        <f aca="false">EXP((((AI274-AI$281)/AI$282+2)/4-1.9)^3)</f>
        <v>0.00990138874822579</v>
      </c>
      <c r="AK274" s="51" t="n">
        <f aca="false">Z274/U274</f>
        <v>0.0649778655068117</v>
      </c>
      <c r="AL274" s="51" t="n">
        <f aca="false">EXP((((AK274-AK$281)/AK$282+2)/4-1.9)^3)</f>
        <v>0.0092993121151983</v>
      </c>
      <c r="AM274" s="51" t="n">
        <f aca="false">0.01*AD274+0.15*AF274+0.24*AH274+0.25*AJ274+0.35*AL274</f>
        <v>0.0137424143819381</v>
      </c>
      <c r="AO274" s="44" t="n">
        <f aca="false">0.01*AD274/$AM$281</f>
        <v>0.000168064205243565</v>
      </c>
      <c r="AP274" s="43" t="n">
        <f aca="false">AO274*$J$281</f>
        <v>1308.96251642073</v>
      </c>
      <c r="AQ274" s="44" t="n">
        <f aca="false">0.15*AF274/$AM$281</f>
        <v>0.00126339125626709</v>
      </c>
      <c r="AR274" s="43" t="n">
        <f aca="false">AQ274*$J$281</f>
        <v>9839.88110752474</v>
      </c>
      <c r="AS274" s="44" t="n">
        <f aca="false">0.24*AH274/$AM$281</f>
        <v>0.00138751889728911</v>
      </c>
      <c r="AT274" s="43" t="n">
        <f aca="false">AS274*$J$281</f>
        <v>10806.6451434126</v>
      </c>
      <c r="AU274" s="44" t="n">
        <f aca="false">0.25*AJ274/$AM$281</f>
        <v>0.000870902652395673</v>
      </c>
      <c r="AV274" s="43" t="n">
        <f aca="false">AU274*$J$281</f>
        <v>6782.99656839617</v>
      </c>
      <c r="AW274" s="44" t="n">
        <f aca="false">0.35*AL274/$AM$281</f>
        <v>0.0011451235891779</v>
      </c>
      <c r="AX274" s="43" t="n">
        <f aca="false">AW274*$J$281</f>
        <v>8918.75728523362</v>
      </c>
    </row>
    <row r="275" customFormat="false" ht="13.8" hidden="false" customHeight="false" outlineLevel="0" collapsed="false">
      <c r="A275" s="13" t="s">
        <v>80</v>
      </c>
      <c r="B275" s="41"/>
      <c r="C275" s="41"/>
      <c r="D275" s="41"/>
      <c r="E275" s="41"/>
      <c r="F275" s="41"/>
      <c r="G275" s="41"/>
      <c r="H275" s="41"/>
      <c r="I275" s="15" t="n">
        <f aca="false">AO275+AQ275+AS275+AU275+AW275</f>
        <v>0.0106333028021802</v>
      </c>
      <c r="J275" s="43" t="n">
        <f aca="false">AP275+AR275+AT275+AV275+AX275</f>
        <v>82817.1279757882</v>
      </c>
      <c r="K275" s="15" t="n">
        <f aca="false">I275-DatosMinisterio!J275</f>
        <v>-7.80625564189563E-017</v>
      </c>
      <c r="L275" s="43" t="n">
        <f aca="false">J275-DatosMinisterio!K275</f>
        <v>0.127975788200274</v>
      </c>
      <c r="M275" s="44" t="n">
        <f aca="false">P309/P$315</f>
        <v>0.011740380527681</v>
      </c>
      <c r="N275" s="43" t="n">
        <f aca="false">ROUND((N$281*M275),0)</f>
        <v>1737352</v>
      </c>
      <c r="O275" s="43" t="n">
        <f aca="false">N275-DatosMinisterio!L275</f>
        <v>551</v>
      </c>
      <c r="P275" s="14" t="n">
        <f aca="false">N275+J275</f>
        <v>1820169.12797579</v>
      </c>
      <c r="Q275" s="43" t="n">
        <f aca="false">P275-DatosMinisterio!M275</f>
        <v>551.1279757882</v>
      </c>
      <c r="S275" s="14" t="n">
        <f aca="false">B275+DatosMinisterio!B275</f>
        <v>7474</v>
      </c>
      <c r="T275" s="14" t="n">
        <f aca="false">C275+DatosMinisterio!C275</f>
        <v>60</v>
      </c>
      <c r="U275" s="14" t="n">
        <f aca="false">D275+DatosMinisterio!D275</f>
        <v>302.998771028891</v>
      </c>
      <c r="V275" s="14" t="n">
        <f aca="false">E275+DatosMinisterio!E275</f>
        <v>161.167937741202</v>
      </c>
      <c r="W275" s="14" t="n">
        <f aca="false">F275+DatosMinisterio!F275</f>
        <v>2</v>
      </c>
      <c r="X275" s="14" t="n">
        <f aca="false">G275+DatosMinisterio!G275</f>
        <v>6</v>
      </c>
      <c r="Y275" s="14" t="n">
        <f aca="false">H275+DatosMinisterio!H275</f>
        <v>8</v>
      </c>
      <c r="Z275" s="14" t="n">
        <f aca="false">X275+0.33*Y275</f>
        <v>8.64</v>
      </c>
      <c r="AC275" s="50" t="n">
        <f aca="false">IF(T275&gt;0,S275/T275,0)</f>
        <v>124.566666666667</v>
      </c>
      <c r="AD275" s="51" t="n">
        <f aca="false">EXP((((AC275-AC$281)/AC$282+2)/4-1.9)^3)</f>
        <v>0.0180729444853002</v>
      </c>
      <c r="AE275" s="52" t="n">
        <f aca="false">S275/U275</f>
        <v>24.6667667153256</v>
      </c>
      <c r="AF275" s="51" t="n">
        <f aca="false">EXP((((AE275-AE$281)/AE$282+2)/4-1.9)^3)</f>
        <v>0.112965886686074</v>
      </c>
      <c r="AG275" s="51" t="n">
        <f aca="false">V275/U275</f>
        <v>0.531909542715058</v>
      </c>
      <c r="AH275" s="51" t="n">
        <f aca="false">EXP((((AG275-AG$281)/AG$282+2)/4-1.9)^3)</f>
        <v>0.0374167793648889</v>
      </c>
      <c r="AI275" s="51" t="n">
        <f aca="false">W275/U275</f>
        <v>0.00660068683846015</v>
      </c>
      <c r="AJ275" s="51" t="n">
        <f aca="false">EXP((((AI275-AI$281)/AI$282+2)/4-1.9)^3)</f>
        <v>0.00767500942153958</v>
      </c>
      <c r="AK275" s="51" t="n">
        <f aca="false">Z275/U275</f>
        <v>0.0285149671421478</v>
      </c>
      <c r="AL275" s="51" t="n">
        <f aca="false">EXP((((AK275-AK$281)/AK$282+2)/4-1.9)^3)</f>
        <v>0.00628116449282284</v>
      </c>
      <c r="AM275" s="51" t="n">
        <f aca="false">0.01*AD275+0.15*AF275+0.24*AH275+0.25*AJ275+0.35*AL275</f>
        <v>0.0302227994232103</v>
      </c>
      <c r="AO275" s="44" t="n">
        <f aca="false">0.01*AD275/$AM$281</f>
        <v>6.35861319622181E-005</v>
      </c>
      <c r="AP275" s="43" t="n">
        <f aca="false">AO275*$J$281</f>
        <v>495.238490445381</v>
      </c>
      <c r="AQ275" s="44" t="n">
        <f aca="false">0.15*AF275/$AM$281</f>
        <v>0.00596172675450762</v>
      </c>
      <c r="AR275" s="43" t="n">
        <f aca="false">AQ275*$J$281</f>
        <v>46432.7120904997</v>
      </c>
      <c r="AS275" s="44" t="n">
        <f aca="false">0.24*AH275/$AM$281</f>
        <v>0.0031594474565875</v>
      </c>
      <c r="AT275" s="43" t="n">
        <f aca="false">AS275*$J$281</f>
        <v>24607.2522538657</v>
      </c>
      <c r="AU275" s="44" t="n">
        <f aca="false">0.25*AJ275/$AM$281</f>
        <v>0.000675075611345765</v>
      </c>
      <c r="AV275" s="43" t="n">
        <f aca="false">AU275*$J$281</f>
        <v>5257.80412147131</v>
      </c>
      <c r="AW275" s="44" t="n">
        <f aca="false">0.35*AL275/$AM$281</f>
        <v>0.000773466847777126</v>
      </c>
      <c r="AX275" s="43" t="n">
        <f aca="false">AW275*$J$281</f>
        <v>6024.12101950617</v>
      </c>
    </row>
    <row r="276" customFormat="false" ht="13.8" hidden="false" customHeight="false" outlineLevel="0" collapsed="false">
      <c r="A276" s="13" t="s">
        <v>81</v>
      </c>
      <c r="B276" s="41"/>
      <c r="C276" s="41"/>
      <c r="D276" s="41"/>
      <c r="E276" s="41"/>
      <c r="F276" s="41"/>
      <c r="G276" s="41"/>
      <c r="H276" s="41"/>
      <c r="I276" s="15" t="n">
        <f aca="false">AO276+AQ276+AS276+AU276+AW276</f>
        <v>0.0359259133918014</v>
      </c>
      <c r="J276" s="43" t="n">
        <f aca="false">AP276+AR276+AT276+AV276+AX276</f>
        <v>279807.790896903</v>
      </c>
      <c r="K276" s="15" t="n">
        <f aca="false">I276-DatosMinisterio!J276</f>
        <v>2.28983498828939E-016</v>
      </c>
      <c r="L276" s="43" t="n">
        <f aca="false">J276-DatosMinisterio!K276</f>
        <v>-0.209103096509352</v>
      </c>
      <c r="M276" s="44" t="n">
        <f aca="false">P310/P$315</f>
        <v>0.0164057700748714</v>
      </c>
      <c r="N276" s="43" t="n">
        <f aca="false">ROUND((N$281*M276),0)</f>
        <v>2427740</v>
      </c>
      <c r="O276" s="43" t="n">
        <f aca="false">N276-DatosMinisterio!L276</f>
        <v>521</v>
      </c>
      <c r="P276" s="14" t="n">
        <f aca="false">N276+J276</f>
        <v>2707547.7908969</v>
      </c>
      <c r="Q276" s="43" t="n">
        <f aca="false">P276-DatosMinisterio!M276</f>
        <v>520.790896903724</v>
      </c>
      <c r="S276" s="14" t="n">
        <f aca="false">B276+DatosMinisterio!B276</f>
        <v>9001</v>
      </c>
      <c r="T276" s="14" t="n">
        <f aca="false">C276+DatosMinisterio!C276</f>
        <v>58</v>
      </c>
      <c r="U276" s="14" t="n">
        <f aca="false">D276+DatosMinisterio!D276</f>
        <v>259.964656716384</v>
      </c>
      <c r="V276" s="14" t="n">
        <f aca="false">E276+DatosMinisterio!E276</f>
        <v>155.916630643079</v>
      </c>
      <c r="W276" s="14" t="n">
        <f aca="false">F276+DatosMinisterio!F276</f>
        <v>5</v>
      </c>
      <c r="X276" s="14" t="n">
        <f aca="false">G276+DatosMinisterio!G276</f>
        <v>18</v>
      </c>
      <c r="Y276" s="14" t="n">
        <f aca="false">H276+DatosMinisterio!H276</f>
        <v>0</v>
      </c>
      <c r="Z276" s="14" t="n">
        <f aca="false">X276+0.33*Y276</f>
        <v>18</v>
      </c>
      <c r="AC276" s="50" t="n">
        <f aca="false">IF(T276&gt;0,S276/T276,0)</f>
        <v>155.189655172414</v>
      </c>
      <c r="AD276" s="51" t="n">
        <f aca="false">EXP((((AC276-AC$281)/AC$282+2)/4-1.9)^3)</f>
        <v>0.0346778104609976</v>
      </c>
      <c r="AE276" s="52" t="n">
        <f aca="false">S276/U276</f>
        <v>34.623937398613</v>
      </c>
      <c r="AF276" s="51" t="n">
        <f aca="false">EXP((((AE276-AE$281)/AE$282+2)/4-1.9)^3)</f>
        <v>0.501607343664968</v>
      </c>
      <c r="AG276" s="51" t="n">
        <f aca="false">V276/U276</f>
        <v>0.599760877545676</v>
      </c>
      <c r="AH276" s="51" t="n">
        <f aca="false">EXP((((AG276-AG$281)/AG$282+2)/4-1.9)^3)</f>
        <v>0.0855793310104226</v>
      </c>
      <c r="AI276" s="51" t="n">
        <f aca="false">W276/U276</f>
        <v>0.0192333837343701</v>
      </c>
      <c r="AJ276" s="51" t="n">
        <f aca="false">EXP((((AI276-AI$281)/AI$282+2)/4-1.9)^3)</f>
        <v>0.0103265460974581</v>
      </c>
      <c r="AK276" s="51" t="n">
        <f aca="false">Z276/U276</f>
        <v>0.0692401814437323</v>
      </c>
      <c r="AL276" s="51" t="n">
        <f aca="false">EXP((((AK276-AK$281)/AK$282+2)/4-1.9)^3)</f>
        <v>0.00972247667080916</v>
      </c>
      <c r="AM276" s="51" t="n">
        <f aca="false">0.01*AD276+0.15*AF276+0.24*AH276+0.25*AJ276+0.35*AL276</f>
        <v>0.102111422456004</v>
      </c>
      <c r="AO276" s="44" t="n">
        <f aca="false">0.01*AD276/$AM$281</f>
        <v>0.00012200711588127</v>
      </c>
      <c r="AP276" s="43" t="n">
        <f aca="false">AO276*$J$281</f>
        <v>950.24839580645</v>
      </c>
      <c r="AQ276" s="44" t="n">
        <f aca="false">0.15*AF276/$AM$281</f>
        <v>0.0264721148013048</v>
      </c>
      <c r="AR276" s="43" t="n">
        <f aca="false">AQ276*$J$281</f>
        <v>206177.192550174</v>
      </c>
      <c r="AS276" s="44" t="n">
        <f aca="false">0.24*AH276/$AM$281</f>
        <v>0.00722626063190946</v>
      </c>
      <c r="AT276" s="43" t="n">
        <f aca="false">AS276*$J$281</f>
        <v>56281.492465026</v>
      </c>
      <c r="AU276" s="44" t="n">
        <f aca="false">0.25*AJ276/$AM$281</f>
        <v>0.0009082984836823</v>
      </c>
      <c r="AV276" s="43" t="n">
        <f aca="false">AU276*$J$281</f>
        <v>7074.25276630963</v>
      </c>
      <c r="AW276" s="44" t="n">
        <f aca="false">0.35*AL276/$AM$281</f>
        <v>0.00119723235902358</v>
      </c>
      <c r="AX276" s="43" t="n">
        <f aca="false">AW276*$J$281</f>
        <v>9324.60471958727</v>
      </c>
    </row>
    <row r="277" customFormat="false" ht="13.8" hidden="false" customHeight="false" outlineLevel="0" collapsed="false">
      <c r="A277" s="13" t="s">
        <v>82</v>
      </c>
      <c r="B277" s="41"/>
      <c r="C277" s="41"/>
      <c r="D277" s="41"/>
      <c r="E277" s="41"/>
      <c r="F277" s="41"/>
      <c r="G277" s="41"/>
      <c r="H277" s="41"/>
      <c r="I277" s="15" t="n">
        <f aca="false">AO277+AQ277+AS277+AU277+AW277</f>
        <v>0.0165697226224585</v>
      </c>
      <c r="J277" s="43" t="n">
        <f aca="false">AP277+AR277+AT277+AV277+AX277</f>
        <v>129052.737844172</v>
      </c>
      <c r="K277" s="15" t="n">
        <f aca="false">I277-DatosMinisterio!J277</f>
        <v>1.35308431126191E-016</v>
      </c>
      <c r="L277" s="43" t="n">
        <f aca="false">J277-DatosMinisterio!K277</f>
        <v>-0.262155828240793</v>
      </c>
      <c r="M277" s="44" t="n">
        <f aca="false">P311/P$315</f>
        <v>0.0140742662572701</v>
      </c>
      <c r="N277" s="43" t="n">
        <f aca="false">ROUND((N$281*M277),0)</f>
        <v>2082722</v>
      </c>
      <c r="O277" s="43" t="n">
        <f aca="false">N277-DatosMinisterio!L277</f>
        <v>942</v>
      </c>
      <c r="P277" s="14" t="n">
        <f aca="false">N277+J277</f>
        <v>2211774.73784417</v>
      </c>
      <c r="Q277" s="43" t="n">
        <f aca="false">P277-DatosMinisterio!M277</f>
        <v>941.737844171934</v>
      </c>
      <c r="S277" s="14" t="n">
        <f aca="false">B277+DatosMinisterio!B277</f>
        <v>4440</v>
      </c>
      <c r="T277" s="14" t="n">
        <f aca="false">C277+DatosMinisterio!C277</f>
        <v>30</v>
      </c>
      <c r="U277" s="14" t="n">
        <f aca="false">D277+DatosMinisterio!D277</f>
        <v>239.819153568538</v>
      </c>
      <c r="V277" s="14" t="n">
        <f aca="false">E277+DatosMinisterio!E277</f>
        <v>133.231292517007</v>
      </c>
      <c r="W277" s="14" t="n">
        <f aca="false">F277+DatosMinisterio!F277</f>
        <v>30</v>
      </c>
      <c r="X277" s="14" t="n">
        <f aca="false">G277+DatosMinisterio!G277</f>
        <v>47</v>
      </c>
      <c r="Y277" s="14" t="n">
        <f aca="false">H277+DatosMinisterio!H277</f>
        <v>1</v>
      </c>
      <c r="Z277" s="14" t="n">
        <f aca="false">X277+0.33*Y277</f>
        <v>47.33</v>
      </c>
      <c r="AC277" s="50" t="n">
        <f aca="false">IF(T277&gt;0,S277/T277,0)</f>
        <v>148</v>
      </c>
      <c r="AD277" s="51" t="n">
        <f aca="false">EXP((((AC277-AC$281)/AC$282+2)/4-1.9)^3)</f>
        <v>0.0299632889930916</v>
      </c>
      <c r="AE277" s="52" t="n">
        <f aca="false">S277/U277</f>
        <v>18.5139507580286</v>
      </c>
      <c r="AF277" s="51" t="n">
        <f aca="false">EXP((((AE277-AE$281)/AE$282+2)/4-1.9)^3)</f>
        <v>0.0237834814737134</v>
      </c>
      <c r="AG277" s="51" t="n">
        <f aca="false">V277/U277</f>
        <v>0.555549006551434</v>
      </c>
      <c r="AH277" s="51" t="n">
        <f aca="false">EXP((((AG277-AG$281)/AG$282+2)/4-1.9)^3)</f>
        <v>0.0508347998109358</v>
      </c>
      <c r="AI277" s="51" t="n">
        <f aca="false">W277/U277</f>
        <v>0.125094261878571</v>
      </c>
      <c r="AJ277" s="51" t="n">
        <f aca="false">EXP((((AI277-AI$281)/AI$282+2)/4-1.9)^3)</f>
        <v>0.0784892535123826</v>
      </c>
      <c r="AK277" s="51" t="n">
        <f aca="false">Z277/U277</f>
        <v>0.197357047157093</v>
      </c>
      <c r="AL277" s="51" t="n">
        <f aca="false">EXP((((AK277-AK$281)/AK$282+2)/4-1.9)^3)</f>
        <v>0.0325883789931964</v>
      </c>
      <c r="AM277" s="51" t="n">
        <f aca="false">0.01*AD277+0.15*AF277+0.24*AH277+0.25*AJ277+0.35*AL277</f>
        <v>0.0470957530913269</v>
      </c>
      <c r="AO277" s="44" t="n">
        <f aca="false">0.01*AD277/$AM$281</f>
        <v>0.000105419991163391</v>
      </c>
      <c r="AP277" s="43" t="n">
        <f aca="false">AO277*$J$281</f>
        <v>821.060122316362</v>
      </c>
      <c r="AQ277" s="44" t="n">
        <f aca="false">0.15*AF277/$AM$281</f>
        <v>0.00125516314682858</v>
      </c>
      <c r="AR277" s="43" t="n">
        <f aca="false">AQ277*$J$281</f>
        <v>9775.79674869056</v>
      </c>
      <c r="AS277" s="44" t="n">
        <f aca="false">0.24*AH277/$AM$281</f>
        <v>0.00429245599688113</v>
      </c>
      <c r="AT277" s="43" t="n">
        <f aca="false">AS277*$J$281</f>
        <v>33431.6518806608</v>
      </c>
      <c r="AU277" s="44" t="n">
        <f aca="false">0.25*AJ277/$AM$281</f>
        <v>0.00690372843715879</v>
      </c>
      <c r="AV277" s="43" t="n">
        <f aca="false">AU277*$J$281</f>
        <v>53769.4611097728</v>
      </c>
      <c r="AW277" s="44" t="n">
        <f aca="false">0.35*AL277/$AM$281</f>
        <v>0.00401295505042665</v>
      </c>
      <c r="AX277" s="43" t="n">
        <f aca="false">AW277*$J$281</f>
        <v>31254.7679827313</v>
      </c>
    </row>
    <row r="278" customFormat="false" ht="13.8" hidden="false" customHeight="false" outlineLevel="0" collapsed="false">
      <c r="A278" s="13" t="s">
        <v>83</v>
      </c>
      <c r="B278" s="41"/>
      <c r="C278" s="41"/>
      <c r="D278" s="41"/>
      <c r="E278" s="41"/>
      <c r="F278" s="41"/>
      <c r="G278" s="41"/>
      <c r="H278" s="41"/>
      <c r="I278" s="15" t="n">
        <f aca="false">AO278+AQ278+AS278+AU278+AW278</f>
        <v>0.0165236228076641</v>
      </c>
      <c r="J278" s="43" t="n">
        <f aca="false">AP278+AR278+AT278+AV278+AX278</f>
        <v>128693.690957939</v>
      </c>
      <c r="K278" s="15" t="n">
        <f aca="false">I278-DatosMinisterio!J278</f>
        <v>2.1163626406917E-016</v>
      </c>
      <c r="L278" s="43" t="n">
        <f aca="false">J278-DatosMinisterio!K278</f>
        <v>-0.309042060704087</v>
      </c>
      <c r="M278" s="44" t="n">
        <f aca="false">P312/P$315</f>
        <v>0.00892399294459307</v>
      </c>
      <c r="N278" s="43" t="n">
        <f aca="false">ROUND((N$281*M278),0)</f>
        <v>1320580</v>
      </c>
      <c r="O278" s="43" t="n">
        <f aca="false">N278-DatosMinisterio!L278</f>
        <v>-1075</v>
      </c>
      <c r="P278" s="14" t="n">
        <f aca="false">N278+J278</f>
        <v>1449273.69095794</v>
      </c>
      <c r="Q278" s="43" t="n">
        <f aca="false">P278-DatosMinisterio!M278</f>
        <v>-1075.30904206075</v>
      </c>
      <c r="S278" s="14" t="n">
        <f aca="false">B278+DatosMinisterio!B278</f>
        <v>5486</v>
      </c>
      <c r="T278" s="14" t="n">
        <f aca="false">C278+DatosMinisterio!C278</f>
        <v>23</v>
      </c>
      <c r="U278" s="14" t="n">
        <f aca="false">D278+DatosMinisterio!D278</f>
        <v>258.822455817386</v>
      </c>
      <c r="V278" s="14" t="n">
        <f aca="false">E278+DatosMinisterio!E278</f>
        <v>165.686092181023</v>
      </c>
      <c r="W278" s="14" t="n">
        <f aca="false">F278+DatosMinisterio!F278</f>
        <v>6</v>
      </c>
      <c r="X278" s="14" t="n">
        <f aca="false">G278+DatosMinisterio!G278</f>
        <v>19</v>
      </c>
      <c r="Y278" s="14" t="n">
        <f aca="false">H278+DatosMinisterio!H278</f>
        <v>8</v>
      </c>
      <c r="Z278" s="14" t="n">
        <f aca="false">X278+0.33*Y278</f>
        <v>21.64</v>
      </c>
      <c r="AC278" s="50" t="n">
        <f aca="false">IF(T278&gt;0,S278/T278,0)</f>
        <v>238.521739130435</v>
      </c>
      <c r="AD278" s="51" t="n">
        <f aca="false">EXP((((AC278-AC$281)/AC$282+2)/4-1.9)^3)</f>
        <v>0.141830864936044</v>
      </c>
      <c r="AE278" s="52" t="n">
        <f aca="false">S278/U278</f>
        <v>21.1959970114443</v>
      </c>
      <c r="AF278" s="51" t="n">
        <f aca="false">EXP((((AE278-AE$281)/AE$282+2)/4-1.9)^3)</f>
        <v>0.0502453308746969</v>
      </c>
      <c r="AG278" s="51" t="n">
        <f aca="false">V278/U278</f>
        <v>0.640153466042081</v>
      </c>
      <c r="AH278" s="51" t="n">
        <f aca="false">EXP((((AG278-AG$281)/AG$282+2)/4-1.9)^3)</f>
        <v>0.130161743848904</v>
      </c>
      <c r="AI278" s="51" t="n">
        <f aca="false">W278/U278</f>
        <v>0.0231819143398954</v>
      </c>
      <c r="AJ278" s="51" t="n">
        <f aca="false">EXP((((AI278-AI$281)/AI$282+2)/4-1.9)^3)</f>
        <v>0.0113014840033501</v>
      </c>
      <c r="AK278" s="51" t="n">
        <f aca="false">Z278/U278</f>
        <v>0.0836094377192227</v>
      </c>
      <c r="AL278" s="51" t="n">
        <f aca="false">EXP((((AK278-AK$281)/AK$282+2)/4-1.9)^3)</f>
        <v>0.0112726480304607</v>
      </c>
      <c r="AM278" s="51" t="n">
        <f aca="false">0.01*AD278+0.15*AF278+0.24*AH278+0.25*AJ278+0.35*AL278</f>
        <v>0.0469647246158006</v>
      </c>
      <c r="AO278" s="44" t="n">
        <f aca="false">0.01*AD278/$AM$281</f>
        <v>0.000499004249223148</v>
      </c>
      <c r="AP278" s="43" t="n">
        <f aca="false">AO278*$J$281</f>
        <v>3886.47812793426</v>
      </c>
      <c r="AQ278" s="44" t="n">
        <f aca="false">0.15*AF278/$AM$281</f>
        <v>0.00265167602496848</v>
      </c>
      <c r="AR278" s="43" t="n">
        <f aca="false">AQ278*$J$281</f>
        <v>20652.4912151582</v>
      </c>
      <c r="AS278" s="44" t="n">
        <f aca="false">0.24*AH278/$AM$281</f>
        <v>0.0109907693160334</v>
      </c>
      <c r="AT278" s="43" t="n">
        <f aca="false">AS278*$J$281</f>
        <v>85601.2441225385</v>
      </c>
      <c r="AU278" s="44" t="n">
        <f aca="false">0.25*AJ278/$AM$281</f>
        <v>0.000994051707775694</v>
      </c>
      <c r="AV278" s="43" t="n">
        <f aca="false">AU278*$J$281</f>
        <v>7742.13892230463</v>
      </c>
      <c r="AW278" s="44" t="n">
        <f aca="false">0.35*AL278/$AM$281</f>
        <v>0.00138812150966342</v>
      </c>
      <c r="AX278" s="43" t="n">
        <f aca="false">AW278*$J$281</f>
        <v>10811.3385700037</v>
      </c>
    </row>
    <row r="279" customFormat="false" ht="13.8" hidden="false" customHeight="false" outlineLevel="0" collapsed="false">
      <c r="A279" s="13" t="s">
        <v>84</v>
      </c>
      <c r="B279" s="41"/>
      <c r="C279" s="41"/>
      <c r="D279" s="41"/>
      <c r="E279" s="41"/>
      <c r="F279" s="41"/>
      <c r="G279" s="41"/>
      <c r="H279" s="41"/>
      <c r="I279" s="15" t="n">
        <f aca="false">AO279+AQ279+AS279+AU279+AW279</f>
        <v>0.0117478297237268</v>
      </c>
      <c r="J279" s="43" t="n">
        <f aca="false">AP279+AR279+AT279+AV279+AX279</f>
        <v>91497.5841248654</v>
      </c>
      <c r="K279" s="15" t="n">
        <f aca="false">I279-DatosMinisterio!J279</f>
        <v>0</v>
      </c>
      <c r="L279" s="43" t="n">
        <f aca="false">J279-DatosMinisterio!K279</f>
        <v>-0.415875134567614</v>
      </c>
      <c r="M279" s="44" t="n">
        <f aca="false">P313/P$315</f>
        <v>0.00530894187520898</v>
      </c>
      <c r="N279" s="43" t="n">
        <f aca="false">ROUND((N$281*M279),0)</f>
        <v>785622</v>
      </c>
      <c r="O279" s="43" t="n">
        <f aca="false">N279-DatosMinisterio!L279</f>
        <v>558</v>
      </c>
      <c r="P279" s="14" t="n">
        <f aca="false">N279+J279</f>
        <v>877119.584124866</v>
      </c>
      <c r="Q279" s="43" t="n">
        <f aca="false">P279-DatosMinisterio!M279</f>
        <v>557.584124865476</v>
      </c>
      <c r="S279" s="14" t="n">
        <f aca="false">B279+DatosMinisterio!B279</f>
        <v>5611</v>
      </c>
      <c r="T279" s="14" t="n">
        <f aca="false">C279+DatosMinisterio!C279</f>
        <v>43</v>
      </c>
      <c r="U279" s="14" t="n">
        <f aca="false">D279+DatosMinisterio!D279</f>
        <v>290.488241531169</v>
      </c>
      <c r="V279" s="14" t="n">
        <f aca="false">E279+DatosMinisterio!E279</f>
        <v>145.793177558199</v>
      </c>
      <c r="W279" s="14" t="n">
        <f aca="false">F279+DatosMinisterio!F279</f>
        <v>31</v>
      </c>
      <c r="X279" s="14" t="n">
        <f aca="false">G279+DatosMinisterio!G279</f>
        <v>45</v>
      </c>
      <c r="Y279" s="14" t="n">
        <f aca="false">H279+DatosMinisterio!H279</f>
        <v>4</v>
      </c>
      <c r="Z279" s="14" t="n">
        <f aca="false">X279+0.33*Y279</f>
        <v>46.32</v>
      </c>
      <c r="AC279" s="50" t="n">
        <f aca="false">IF(T279&gt;0,S279/T279,0)</f>
        <v>130.488372093023</v>
      </c>
      <c r="AD279" s="51" t="n">
        <f aca="false">EXP((((AC279-AC$281)/AC$282+2)/4-1.9)^3)</f>
        <v>0.0206243339366706</v>
      </c>
      <c r="AE279" s="52" t="n">
        <f aca="false">S279/U279</f>
        <v>19.3157560196733</v>
      </c>
      <c r="AF279" s="51" t="n">
        <f aca="false">EXP((((AE279-AE$281)/AE$282+2)/4-1.9)^3)</f>
        <v>0.0300930906772453</v>
      </c>
      <c r="AG279" s="51" t="n">
        <f aca="false">V279/U279</f>
        <v>0.501890117099819</v>
      </c>
      <c r="AH279" s="51" t="n">
        <f aca="false">EXP((((AG279-AG$281)/AG$282+2)/4-1.9)^3)</f>
        <v>0.0246201695957768</v>
      </c>
      <c r="AI279" s="51" t="n">
        <f aca="false">W279/U279</f>
        <v>0.106716884086593</v>
      </c>
      <c r="AJ279" s="51" t="n">
        <f aca="false">EXP((((AI279-AI$281)/AI$282+2)/4-1.9)^3)</f>
        <v>0.0583321944094322</v>
      </c>
      <c r="AK279" s="51" t="n">
        <f aca="false">Z279/U279</f>
        <v>0.159455679706161</v>
      </c>
      <c r="AL279" s="51" t="n">
        <f aca="false">EXP((((AK279-AK$281)/AK$282+2)/4-1.9)^3)</f>
        <v>0.0233671376890119</v>
      </c>
      <c r="AM279" s="51" t="n">
        <f aca="false">0.01*AD279+0.15*AF279+0.24*AH279+0.25*AJ279+0.35*AL279</f>
        <v>0.0333905944374522</v>
      </c>
      <c r="AO279" s="44" t="n">
        <f aca="false">0.01*AD279/$AM$281</f>
        <v>7.25626983691922E-005</v>
      </c>
      <c r="AP279" s="43" t="n">
        <f aca="false">AO279*$J$281</f>
        <v>565.152181679408</v>
      </c>
      <c r="AQ279" s="44" t="n">
        <f aca="false">0.15*AF279/$AM$281</f>
        <v>0.0015881500962757</v>
      </c>
      <c r="AR279" s="43" t="n">
        <f aca="false">AQ279*$J$281</f>
        <v>12369.2546158901</v>
      </c>
      <c r="AS279" s="44" t="n">
        <f aca="false">0.24*AH279/$AM$281</f>
        <v>0.00207891041213244</v>
      </c>
      <c r="AT279" s="43" t="n">
        <f aca="false">AS279*$J$281</f>
        <v>16191.5251408499</v>
      </c>
      <c r="AU279" s="44" t="n">
        <f aca="false">0.25*AJ279/$AM$281</f>
        <v>0.00513076136318126</v>
      </c>
      <c r="AV279" s="43" t="n">
        <f aca="false">AU279*$J$281</f>
        <v>39960.7655620123</v>
      </c>
      <c r="AW279" s="44" t="n">
        <f aca="false">0.35*AL279/$AM$281</f>
        <v>0.00287744515376823</v>
      </c>
      <c r="AX279" s="43" t="n">
        <f aca="false">AW279*$J$281</f>
        <v>22410.8866244338</v>
      </c>
    </row>
    <row r="280" customFormat="false" ht="13.8" hidden="false" customHeight="false" outlineLevel="0" collapsed="false">
      <c r="A280" s="16" t="s">
        <v>85</v>
      </c>
      <c r="B280" s="41"/>
      <c r="C280" s="41"/>
      <c r="D280" s="41"/>
      <c r="E280" s="41"/>
      <c r="F280" s="41"/>
      <c r="G280" s="41"/>
      <c r="H280" s="41"/>
      <c r="I280" s="18" t="n">
        <f aca="false">AO280+AQ280+AS280+AU280+AW280</f>
        <v>0.00808755770239544</v>
      </c>
      <c r="J280" s="53" t="n">
        <f aca="false">AP280+AR280+AT280+AV280+AX280</f>
        <v>62989.6762757027</v>
      </c>
      <c r="K280" s="15" t="n">
        <f aca="false">I280-DatosMinisterio!J280</f>
        <v>-4.68375338513738E-017</v>
      </c>
      <c r="L280" s="43" t="n">
        <f aca="false">J280-DatosMinisterio!K280</f>
        <v>-0.323724297260924</v>
      </c>
      <c r="M280" s="44" t="n">
        <f aca="false">P314/P$315</f>
        <v>0.00653604746152944</v>
      </c>
      <c r="N280" s="43" t="n">
        <f aca="false">ROUND((N$281*M280),0)</f>
        <v>967210</v>
      </c>
      <c r="O280" s="43" t="n">
        <f aca="false">N280-DatosMinisterio!L280</f>
        <v>1093</v>
      </c>
      <c r="P280" s="14" t="n">
        <f aca="false">N280+J280</f>
        <v>1030199.6762757</v>
      </c>
      <c r="Q280" s="43" t="n">
        <f aca="false">P280-DatosMinisterio!M280</f>
        <v>1092.67627570278</v>
      </c>
      <c r="S280" s="17" t="n">
        <f aca="false">B280+DatosMinisterio!B280</f>
        <v>6627</v>
      </c>
      <c r="T280" s="17" t="n">
        <f aca="false">C280+DatosMinisterio!C280</f>
        <v>29</v>
      </c>
      <c r="U280" s="17" t="n">
        <f aca="false">D280+DatosMinisterio!D280</f>
        <v>324.498062071982</v>
      </c>
      <c r="V280" s="17" t="n">
        <f aca="false">E280+DatosMinisterio!E280</f>
        <v>168.024227795023</v>
      </c>
      <c r="W280" s="17" t="n">
        <f aca="false">F280+DatosMinisterio!F280</f>
        <v>9</v>
      </c>
      <c r="X280" s="17" t="n">
        <f aca="false">G280+DatosMinisterio!G280</f>
        <v>34</v>
      </c>
      <c r="Y280" s="17" t="n">
        <f aca="false">H280+DatosMinisterio!H280</f>
        <v>4</v>
      </c>
      <c r="Z280" s="17" t="n">
        <f aca="false">X280+0.33*Y280</f>
        <v>35.32</v>
      </c>
      <c r="AC280" s="50" t="n">
        <f aca="false">IF(T280&gt;0,S280/T280,0)</f>
        <v>228.51724137931</v>
      </c>
      <c r="AD280" s="51" t="n">
        <f aca="false">EXP((((AC280-AC$281)/AC$282+2)/4-1.9)^3)</f>
        <v>0.122941337053117</v>
      </c>
      <c r="AE280" s="52" t="n">
        <f aca="false">S280/U280</f>
        <v>20.4223099444272</v>
      </c>
      <c r="AF280" s="51" t="n">
        <f aca="false">EXP((((AE280-AE$281)/AE$282+2)/4-1.9)^3)</f>
        <v>0.0409566979068959</v>
      </c>
      <c r="AG280" s="51" t="n">
        <f aca="false">V280/U280</f>
        <v>0.517797322801117</v>
      </c>
      <c r="AH280" s="51" t="n">
        <f aca="false">EXP((((AG280-AG$281)/AG$282+2)/4-1.9)^3)</f>
        <v>0.0308618444720003</v>
      </c>
      <c r="AI280" s="51" t="n">
        <f aca="false">W280/U280</f>
        <v>0.0277351425229885</v>
      </c>
      <c r="AJ280" s="51" t="n">
        <f aca="false">EXP((((AI280-AI$281)/AI$282+2)/4-1.9)^3)</f>
        <v>0.0125219626348166</v>
      </c>
      <c r="AK280" s="51" t="n">
        <f aca="false">Z280/U280</f>
        <v>0.108845025990217</v>
      </c>
      <c r="AL280" s="51" t="n">
        <f aca="false">EXP((((AK280-AK$281)/AK$282+2)/4-1.9)^3)</f>
        <v>0.0145052385993102</v>
      </c>
      <c r="AM280" s="51" t="n">
        <f aca="false">0.01*AD280+0.15*AF280+0.24*AH280+0.25*AJ280+0.35*AL280</f>
        <v>0.0229870848983084</v>
      </c>
      <c r="AO280" s="44" t="n">
        <f aca="false">0.01*AD280/$AM$281</f>
        <v>0.000432545127764287</v>
      </c>
      <c r="AP280" s="43" t="n">
        <f aca="false">AO280*$J$281</f>
        <v>3368.86345360294</v>
      </c>
      <c r="AQ280" s="44" t="n">
        <f aca="false">0.15*AF280/$AM$281</f>
        <v>0.00216147235993792</v>
      </c>
      <c r="AR280" s="43" t="n">
        <f aca="false">AQ280*$J$281</f>
        <v>16834.5561467886</v>
      </c>
      <c r="AS280" s="44" t="n">
        <f aca="false">0.24*AH280/$AM$281</f>
        <v>0.00260595320275369</v>
      </c>
      <c r="AT280" s="43" t="n">
        <f aca="false">AS280*$J$281</f>
        <v>20296.3805231914</v>
      </c>
      <c r="AU280" s="44" t="n">
        <f aca="false">0.25*AJ280/$AM$281</f>
        <v>0.0011014021112761</v>
      </c>
      <c r="AV280" s="43" t="n">
        <f aca="false">AU280*$J$281</f>
        <v>8578.23399740422</v>
      </c>
      <c r="AW280" s="44" t="n">
        <f aca="false">0.35*AL280/$AM$281</f>
        <v>0.00178618490066345</v>
      </c>
      <c r="AX280" s="43" t="n">
        <f aca="false">AW280*$J$281</f>
        <v>13911.6421547156</v>
      </c>
    </row>
    <row r="281" customFormat="false" ht="13.8" hidden="false" customHeight="false" outlineLevel="0" collapsed="false">
      <c r="A281" s="19" t="s">
        <v>49</v>
      </c>
      <c r="B281" s="41"/>
      <c r="C281" s="41"/>
      <c r="D281" s="41"/>
      <c r="E281" s="41"/>
      <c r="F281" s="41"/>
      <c r="G281" s="41"/>
      <c r="H281" s="41"/>
      <c r="I281" s="20" t="n">
        <f aca="false">SUM(I254:I280)</f>
        <v>1</v>
      </c>
      <c r="J281" s="60" t="n">
        <f aca="false">DatosMinisterio!K281</f>
        <v>7788467</v>
      </c>
      <c r="K281" s="58" t="n">
        <f aca="false">I281-DatosMinisterio!J281</f>
        <v>0</v>
      </c>
      <c r="L281" s="60" t="n">
        <f aca="false">J281-DatosMinisterio!K281</f>
        <v>0</v>
      </c>
      <c r="M281" s="61"/>
      <c r="N281" s="60" t="n">
        <f aca="false">DatosMinisterio!L281</f>
        <v>147980875</v>
      </c>
      <c r="O281" s="60"/>
      <c r="P281" s="20" t="n">
        <f aca="false">DatosMinisterio!M281</f>
        <v>155769342</v>
      </c>
      <c r="Q281" s="60"/>
      <c r="S281" s="20"/>
      <c r="T281" s="20"/>
      <c r="U281" s="20"/>
      <c r="V281" s="20"/>
      <c r="W281" s="20"/>
      <c r="X281" s="20"/>
      <c r="Y281" s="20"/>
      <c r="Z281" s="20"/>
      <c r="AB281" s="63" t="s">
        <v>207</v>
      </c>
      <c r="AC281" s="63" t="n">
        <f aca="false">AVERAGE(AC256:AC280)</f>
        <v>188.123271802464</v>
      </c>
      <c r="AD281" s="20"/>
      <c r="AE281" s="63" t="n">
        <f aca="false">AVERAGE(AE256:AE280)</f>
        <v>22.1788346786414</v>
      </c>
      <c r="AF281" s="20"/>
      <c r="AG281" s="65" t="n">
        <f aca="false">AVERAGE(AG256:AG280)</f>
        <v>0.574814252042055</v>
      </c>
      <c r="AH281" s="20"/>
      <c r="AI281" s="65" t="n">
        <f aca="false">AVERAGE(AI256:AI280)</f>
        <v>0.112612496866693</v>
      </c>
      <c r="AJ281" s="20"/>
      <c r="AK281" s="65" t="n">
        <f aca="false">AVERAGE(AK256:AK280)</f>
        <v>0.283237611825261</v>
      </c>
      <c r="AL281" s="20"/>
      <c r="AM281" s="65" t="n">
        <f aca="false">SUM(AM256:AM280)</f>
        <v>2.84227769917485</v>
      </c>
      <c r="AO281" s="61" t="n">
        <f aca="false">SUM(AO254:AO280)</f>
        <v>0.00979008313852654</v>
      </c>
      <c r="AP281" s="60" t="n">
        <f aca="false">SUM(AP254:AP280)</f>
        <v>76249.7394516704</v>
      </c>
      <c r="AQ281" s="61" t="n">
        <f aca="false">SUM(AQ254:AQ280)</f>
        <v>0.149060141501742</v>
      </c>
      <c r="AR281" s="60" t="n">
        <f aca="false">SUM(AR254:AR280)</f>
        <v>1160949.99310165</v>
      </c>
      <c r="AS281" s="61" t="n">
        <f aca="false">SUM(AS254:AS280)</f>
        <v>0.234050825626287</v>
      </c>
      <c r="AT281" s="60" t="n">
        <f aca="false">SUM(AT254:AT280)</f>
        <v>1822897.13171309</v>
      </c>
      <c r="AU281" s="61" t="n">
        <f aca="false">SUM(AU254:AU280)</f>
        <v>0.254521904557435</v>
      </c>
      <c r="AV281" s="60" t="n">
        <f aca="false">SUM(AV254:AV280)</f>
        <v>1982335.45442273</v>
      </c>
      <c r="AW281" s="61" t="n">
        <f aca="false">SUM(AW254:AW280)</f>
        <v>0.35257704517601</v>
      </c>
      <c r="AX281" s="60" t="n">
        <f aca="false">SUM(AX254:AX280)</f>
        <v>2746034.68131086</v>
      </c>
    </row>
    <row r="282" customFormat="false" ht="13.8" hidden="false" customHeight="false" outlineLevel="0" collapsed="false">
      <c r="A282" s="23" t="s">
        <v>50</v>
      </c>
      <c r="B282" s="22"/>
      <c r="C282" s="22"/>
      <c r="D282" s="22"/>
      <c r="E282" s="22"/>
      <c r="F282" s="22"/>
      <c r="G282" s="22"/>
      <c r="H282" s="22"/>
      <c r="I282" s="22"/>
      <c r="S282" s="22"/>
      <c r="T282" s="22"/>
      <c r="U282" s="22"/>
      <c r="V282" s="22"/>
      <c r="W282" s="22"/>
      <c r="X282" s="22"/>
      <c r="Y282" s="22"/>
      <c r="Z282" s="22"/>
      <c r="AB282" s="63" t="s">
        <v>208</v>
      </c>
      <c r="AC282" s="63" t="n">
        <f aca="false">_xlfn.STDEV.P(AC256:AC280)</f>
        <v>83.9968510179745</v>
      </c>
      <c r="AD282" s="20"/>
      <c r="AE282" s="63" t="n">
        <f aca="false">_xlfn.STDEV.P(AE256:AE280)</f>
        <v>6.02527161252568</v>
      </c>
      <c r="AF282" s="20"/>
      <c r="AG282" s="65" t="n">
        <f aca="false">_xlfn.STDEV.P(AG256:AG280)</f>
        <v>0.123798399444781</v>
      </c>
      <c r="AH282" s="20"/>
      <c r="AI282" s="65" t="n">
        <f aca="false">_xlfn.STDEV.P(AI256:AI280)</f>
        <v>0.0898402207733681</v>
      </c>
      <c r="AJ282" s="20"/>
      <c r="AK282" s="65" t="n">
        <f aca="false">_xlfn.STDEV.P(AK256:AK280)</f>
        <v>0.200290523719095</v>
      </c>
      <c r="AL282" s="20"/>
      <c r="AM282" s="65"/>
    </row>
    <row r="283" customFormat="false" ht="13.8" hidden="false" customHeight="false" outlineLevel="0" collapsed="false">
      <c r="A283" s="23" t="s">
        <v>51</v>
      </c>
      <c r="B283" s="22"/>
      <c r="C283" s="22"/>
      <c r="D283" s="22"/>
      <c r="E283" s="22"/>
      <c r="F283" s="22"/>
      <c r="G283" s="22"/>
      <c r="H283" s="22"/>
      <c r="I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3.8" hidden="false" customHeight="false" outlineLevel="0" collapsed="false">
      <c r="B284" s="22"/>
      <c r="C284" s="22"/>
      <c r="D284" s="22"/>
      <c r="E284" s="22"/>
      <c r="F284" s="22"/>
      <c r="G284" s="22"/>
      <c r="H284" s="22"/>
      <c r="I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3.8" hidden="false" customHeight="false" outlineLevel="0" collapsed="false">
      <c r="A285" s="6" t="s">
        <v>140</v>
      </c>
      <c r="B285" s="6"/>
      <c r="C285" s="6"/>
      <c r="D285" s="6"/>
      <c r="E285" s="6"/>
      <c r="F285" s="6"/>
      <c r="G285" s="6"/>
      <c r="H285" s="6"/>
      <c r="I285" s="6"/>
      <c r="J285" s="6"/>
      <c r="S285" s="24"/>
      <c r="T285" s="24"/>
      <c r="U285" s="24"/>
      <c r="V285" s="24"/>
      <c r="W285" s="24"/>
      <c r="X285" s="24"/>
      <c r="Y285" s="24"/>
      <c r="Z285" s="24"/>
    </row>
    <row r="286" customFormat="false" ht="13.8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S286" s="24"/>
      <c r="T286" s="24"/>
      <c r="U286" s="24"/>
      <c r="V286" s="24"/>
      <c r="W286" s="24"/>
      <c r="X286" s="24"/>
      <c r="Y286" s="24"/>
      <c r="Z286" s="24"/>
    </row>
    <row r="287" customFormat="false" ht="13.8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S287" s="74"/>
      <c r="T287" s="74"/>
      <c r="U287" s="74"/>
      <c r="V287" s="74"/>
      <c r="W287" s="74"/>
      <c r="X287" s="74"/>
      <c r="Y287" s="74"/>
      <c r="Z287" s="74"/>
    </row>
    <row r="288" customFormat="false" ht="15.8" hidden="false" customHeight="true" outlineLevel="0" collapsed="false">
      <c r="A288" s="7" t="s">
        <v>8</v>
      </c>
      <c r="B288" s="8" t="s">
        <v>188</v>
      </c>
      <c r="C288" s="8"/>
      <c r="D288" s="8"/>
      <c r="E288" s="8"/>
      <c r="F288" s="8"/>
      <c r="G288" s="8"/>
      <c r="H288" s="8"/>
      <c r="I288" s="7" t="s">
        <v>10</v>
      </c>
      <c r="J288" s="37" t="s">
        <v>11</v>
      </c>
      <c r="K288" s="38" t="s">
        <v>189</v>
      </c>
      <c r="L288" s="37" t="s">
        <v>190</v>
      </c>
      <c r="M288" s="38" t="s">
        <v>191</v>
      </c>
      <c r="N288" s="37" t="s">
        <v>12</v>
      </c>
      <c r="O288" s="37" t="s">
        <v>192</v>
      </c>
      <c r="P288" s="7" t="s">
        <v>193</v>
      </c>
      <c r="Q288" s="37" t="s">
        <v>194</v>
      </c>
      <c r="S288" s="8" t="s">
        <v>188</v>
      </c>
      <c r="T288" s="8"/>
      <c r="U288" s="8"/>
      <c r="V288" s="8"/>
      <c r="W288" s="8"/>
      <c r="X288" s="8"/>
      <c r="Y288" s="8"/>
      <c r="Z288" s="8"/>
      <c r="AC288" s="9" t="s">
        <v>196</v>
      </c>
      <c r="AD288" s="9"/>
      <c r="AE288" s="9" t="s">
        <v>197</v>
      </c>
      <c r="AF288" s="9"/>
      <c r="AG288" s="9" t="s">
        <v>198</v>
      </c>
      <c r="AH288" s="9"/>
      <c r="AI288" s="9" t="s">
        <v>199</v>
      </c>
      <c r="AJ288" s="9"/>
      <c r="AK288" s="9" t="s">
        <v>200</v>
      </c>
      <c r="AL288" s="9"/>
      <c r="AM288" s="39" t="s">
        <v>201</v>
      </c>
      <c r="AO288" s="9" t="s">
        <v>196</v>
      </c>
      <c r="AP288" s="9"/>
      <c r="AQ288" s="9" t="s">
        <v>197</v>
      </c>
      <c r="AR288" s="9"/>
      <c r="AS288" s="9" t="s">
        <v>198</v>
      </c>
      <c r="AT288" s="9"/>
      <c r="AU288" s="9" t="s">
        <v>199</v>
      </c>
      <c r="AV288" s="9"/>
      <c r="AW288" s="39" t="s">
        <v>200</v>
      </c>
      <c r="AX288" s="39"/>
    </row>
    <row r="289" customFormat="false" ht="37.75" hidden="false" customHeight="false" outlineLevel="0" collapsed="false">
      <c r="A289" s="7"/>
      <c r="B289" s="9" t="s">
        <v>142</v>
      </c>
      <c r="C289" s="9" t="s">
        <v>143</v>
      </c>
      <c r="D289" s="9" t="s">
        <v>144</v>
      </c>
      <c r="E289" s="9" t="s">
        <v>145</v>
      </c>
      <c r="F289" s="9" t="s">
        <v>146</v>
      </c>
      <c r="G289" s="9" t="s">
        <v>147</v>
      </c>
      <c r="H289" s="9" t="s">
        <v>148</v>
      </c>
      <c r="I289" s="7"/>
      <c r="J289" s="37"/>
      <c r="K289" s="38"/>
      <c r="L289" s="37"/>
      <c r="M289" s="38"/>
      <c r="N289" s="37"/>
      <c r="O289" s="37"/>
      <c r="P289" s="7"/>
      <c r="Q289" s="37"/>
      <c r="S289" s="9" t="s">
        <v>142</v>
      </c>
      <c r="T289" s="9" t="s">
        <v>143</v>
      </c>
      <c r="U289" s="9" t="s">
        <v>144</v>
      </c>
      <c r="V289" s="9" t="s">
        <v>145</v>
      </c>
      <c r="W289" s="9" t="s">
        <v>146</v>
      </c>
      <c r="X289" s="9" t="s">
        <v>147</v>
      </c>
      <c r="Y289" s="9" t="s">
        <v>148</v>
      </c>
      <c r="Z289" s="7" t="s">
        <v>21</v>
      </c>
      <c r="AC289" s="9" t="s">
        <v>202</v>
      </c>
      <c r="AD289" s="9" t="s">
        <v>203</v>
      </c>
      <c r="AE289" s="9" t="s">
        <v>202</v>
      </c>
      <c r="AF289" s="9" t="s">
        <v>203</v>
      </c>
      <c r="AG289" s="9" t="s">
        <v>202</v>
      </c>
      <c r="AH289" s="9" t="s">
        <v>203</v>
      </c>
      <c r="AI289" s="9" t="s">
        <v>202</v>
      </c>
      <c r="AJ289" s="9" t="s">
        <v>203</v>
      </c>
      <c r="AK289" s="9" t="s">
        <v>202</v>
      </c>
      <c r="AL289" s="9" t="s">
        <v>203</v>
      </c>
      <c r="AM289" s="40" t="s">
        <v>204</v>
      </c>
      <c r="AO289" s="9" t="s">
        <v>205</v>
      </c>
      <c r="AP289" s="9" t="s">
        <v>206</v>
      </c>
      <c r="AQ289" s="9" t="s">
        <v>205</v>
      </c>
      <c r="AR289" s="9" t="s">
        <v>206</v>
      </c>
      <c r="AS289" s="9" t="s">
        <v>205</v>
      </c>
      <c r="AT289" s="9" t="s">
        <v>206</v>
      </c>
      <c r="AU289" s="9" t="s">
        <v>205</v>
      </c>
      <c r="AV289" s="9" t="s">
        <v>206</v>
      </c>
      <c r="AW289" s="9" t="s">
        <v>205</v>
      </c>
      <c r="AX289" s="40" t="s">
        <v>206</v>
      </c>
    </row>
    <row r="290" customFormat="false" ht="13.8" hidden="false" customHeight="false" outlineLevel="0" collapsed="false">
      <c r="A290" s="10" t="s">
        <v>22</v>
      </c>
      <c r="B290" s="41" t="n">
        <v>0</v>
      </c>
      <c r="C290" s="41"/>
      <c r="D290" s="41"/>
      <c r="E290" s="41"/>
      <c r="F290" s="41"/>
      <c r="G290" s="41"/>
      <c r="H290" s="41"/>
      <c r="I290" s="12" t="n">
        <f aca="false">AO290+AQ290+AS290+AU290+AW290</f>
        <v>0.155779277937187</v>
      </c>
      <c r="J290" s="49" t="n">
        <f aca="false">AP290+AR290+AT290+AV290+AX290</f>
        <v>1174522.63491261</v>
      </c>
      <c r="K290" s="12" t="n">
        <f aca="false">I290-DatosMinisterio!J290</f>
        <v>0</v>
      </c>
      <c r="L290" s="49" t="n">
        <f aca="false">J290-DatosMinisterio!K290</f>
        <v>0.634912613313645</v>
      </c>
      <c r="M290" s="44" t="n">
        <f aca="false">M324</f>
        <v>0.204536976868281</v>
      </c>
      <c r="N290" s="43" t="n">
        <f aca="false">ROUND((N$315*M290),0)</f>
        <v>29300639</v>
      </c>
      <c r="O290" s="43" t="n">
        <f aca="false">N290-DatosMinisterio!L290</f>
        <v>-499</v>
      </c>
      <c r="P290" s="14" t="n">
        <f aca="false">N290+J290</f>
        <v>30475161.6349126</v>
      </c>
      <c r="Q290" s="43" t="n">
        <f aca="false">P290-DatosMinisterio!M290</f>
        <v>-498.365087386221</v>
      </c>
      <c r="S290" s="11" t="n">
        <f aca="false">B290+DatosMinisterio!B290</f>
        <v>24649</v>
      </c>
      <c r="T290" s="11" t="n">
        <f aca="false">C290+DatosMinisterio!C290</f>
        <v>65</v>
      </c>
      <c r="U290" s="11" t="n">
        <f aca="false">D290+DatosMinisterio!D290</f>
        <v>1835.18092424597</v>
      </c>
      <c r="V290" s="11" t="n">
        <f aca="false">E290+DatosMinisterio!E290</f>
        <v>1060.51046970052</v>
      </c>
      <c r="W290" s="11" t="n">
        <f aca="false">F290+DatosMinisterio!F290</f>
        <v>502</v>
      </c>
      <c r="X290" s="11" t="n">
        <f aca="false">G290+DatosMinisterio!G290</f>
        <v>1363</v>
      </c>
      <c r="Y290" s="11" t="n">
        <f aca="false">H290+DatosMinisterio!H290</f>
        <v>135</v>
      </c>
      <c r="Z290" s="11" t="n">
        <f aca="false">X290+0.33*Y290</f>
        <v>1407.55</v>
      </c>
      <c r="AC290" s="45" t="n">
        <f aca="false">IF(T290&gt;0,S290/T290,0)</f>
        <v>379.215384615385</v>
      </c>
      <c r="AD290" s="46" t="n">
        <f aca="false">EXP((((AC290-AC$315)/AC$316+2)/4-1.9)^3)</f>
        <v>0.546441088832671</v>
      </c>
      <c r="AE290" s="47" t="n">
        <f aca="false">S290/U290</f>
        <v>13.4313732637166</v>
      </c>
      <c r="AF290" s="46" t="n">
        <f aca="false">EXP((((AE290-AE$315)/AE$316+2)/4-1.9)^3)</f>
        <v>0.00926123546420298</v>
      </c>
      <c r="AG290" s="46" t="n">
        <f aca="false">V290/U290</f>
        <v>0.57787788423981</v>
      </c>
      <c r="AH290" s="46" t="n">
        <f aca="false">EXP((((AG290-AG$315)/AG$316+2)/4-1.9)^3)</f>
        <v>0.0752919475430739</v>
      </c>
      <c r="AI290" s="46" t="n">
        <f aca="false">W290/U290</f>
        <v>0.273542512003965</v>
      </c>
      <c r="AJ290" s="46" t="n">
        <f aca="false">EXP((((AI290-AI$315)/AI$316+2)/4-1.9)^3)</f>
        <v>0.62338986963573</v>
      </c>
      <c r="AK290" s="46" t="n">
        <f aca="false">Z290/U290</f>
        <v>0.766981599145777</v>
      </c>
      <c r="AL290" s="46" t="n">
        <f aca="false">EXP((((AK290-AK$315)/AK$316+2)/4-1.9)^3)</f>
        <v>0.603749591645993</v>
      </c>
      <c r="AM290" s="46" t="n">
        <f aca="false">0.01*AD290+0.15*AF290+0.24*AH290+0.25*AJ290+0.35*AL290</f>
        <v>0.392083488103325</v>
      </c>
      <c r="AO290" s="48" t="n">
        <f aca="false">AO324</f>
        <v>0.00193711218151395</v>
      </c>
      <c r="AP290" s="49" t="n">
        <f aca="false">AO290*$J$315</f>
        <v>14605.1652933613</v>
      </c>
      <c r="AQ290" s="48" t="n">
        <f aca="false">AQ324</f>
        <v>0.00044730541259881</v>
      </c>
      <c r="AR290" s="49" t="n">
        <f aca="false">AQ290*$J$315</f>
        <v>3372.53027984933</v>
      </c>
      <c r="AS290" s="48" t="n">
        <f aca="false">AS324</f>
        <v>0.00578956448710779</v>
      </c>
      <c r="AT290" s="49" t="n">
        <f aca="false">AS290*$J$315</f>
        <v>43651.3419913027</v>
      </c>
      <c r="AU290" s="48" t="n">
        <f aca="false">AU324</f>
        <v>0.0564108640193268</v>
      </c>
      <c r="AV290" s="49" t="n">
        <f aca="false">AU290*$J$315</f>
        <v>425318.678601094</v>
      </c>
      <c r="AW290" s="48" t="n">
        <f aca="false">AW324</f>
        <v>0.0911944318366396</v>
      </c>
      <c r="AX290" s="49" t="n">
        <f aca="false">AW290*$J$315</f>
        <v>687574.918747007</v>
      </c>
    </row>
    <row r="291" customFormat="false" ht="13.8" hidden="false" customHeight="false" outlineLevel="0" collapsed="false">
      <c r="A291" s="13" t="s">
        <v>23</v>
      </c>
      <c r="B291" s="41"/>
      <c r="C291" s="41"/>
      <c r="D291" s="41"/>
      <c r="E291" s="41"/>
      <c r="F291" s="41"/>
      <c r="G291" s="41"/>
      <c r="H291" s="41"/>
      <c r="I291" s="15" t="n">
        <f aca="false">AO291+AQ291+AS291+AU291+AW291</f>
        <v>0.119055386363082</v>
      </c>
      <c r="J291" s="43" t="n">
        <f aca="false">AP291+AR291+AT291+AV291+AX291</f>
        <v>897637.015290888</v>
      </c>
      <c r="K291" s="15" t="n">
        <f aca="false">I291-DatosMinisterio!J291</f>
        <v>0</v>
      </c>
      <c r="L291" s="43" t="n">
        <f aca="false">J291-DatosMinisterio!K291</f>
        <v>0.015290888142772</v>
      </c>
      <c r="M291" s="44" t="n">
        <f aca="false">M325</f>
        <v>0.12789291320477</v>
      </c>
      <c r="N291" s="43" t="n">
        <f aca="false">ROUND((N$315*M291),0)</f>
        <v>18321108</v>
      </c>
      <c r="O291" s="43" t="n">
        <f aca="false">N291-DatosMinisterio!L291</f>
        <v>-606</v>
      </c>
      <c r="P291" s="14" t="n">
        <f aca="false">N291+J291</f>
        <v>19218745.0152909</v>
      </c>
      <c r="Q291" s="43" t="n">
        <f aca="false">P291-DatosMinisterio!M291</f>
        <v>-605.984709110111</v>
      </c>
      <c r="S291" s="14" t="n">
        <f aca="false">B291+DatosMinisterio!B291</f>
        <v>18771</v>
      </c>
      <c r="T291" s="14" t="n">
        <f aca="false">C291+DatosMinisterio!C291</f>
        <v>43</v>
      </c>
      <c r="U291" s="14" t="n">
        <f aca="false">D291+DatosMinisterio!D291</f>
        <v>1720.2262239714</v>
      </c>
      <c r="V291" s="14" t="n">
        <f aca="false">E291+DatosMinisterio!E291</f>
        <v>1024.88531488049</v>
      </c>
      <c r="W291" s="14" t="n">
        <f aca="false">F291+DatosMinisterio!F291</f>
        <v>350</v>
      </c>
      <c r="X291" s="14" t="n">
        <f aca="false">G291+DatosMinisterio!G291</f>
        <v>1059</v>
      </c>
      <c r="Y291" s="14" t="n">
        <f aca="false">H291+DatosMinisterio!H291</f>
        <v>102</v>
      </c>
      <c r="Z291" s="14" t="n">
        <f aca="false">X291+0.33*Y291</f>
        <v>1092.66</v>
      </c>
      <c r="AC291" s="50" t="n">
        <f aca="false">IF(T291&gt;0,S291/T291,0)</f>
        <v>436.53488372093</v>
      </c>
      <c r="AD291" s="51" t="n">
        <f aca="false">EXP((((AC291-AC$315)/AC$316+2)/4-1.9)^3)</f>
        <v>0.73730989868343</v>
      </c>
      <c r="AE291" s="52" t="n">
        <f aca="false">S291/U291</f>
        <v>10.9119368943605</v>
      </c>
      <c r="AF291" s="51" t="n">
        <f aca="false">EXP((((AE291-AE$315)/AE$316+2)/4-1.9)^3)</f>
        <v>0.00425449125474517</v>
      </c>
      <c r="AG291" s="51" t="n">
        <f aca="false">V291/U291</f>
        <v>0.595785194178931</v>
      </c>
      <c r="AH291" s="51" t="n">
        <f aca="false">EXP((((AG291-AG$315)/AG$316+2)/4-1.9)^3)</f>
        <v>0.0936642779457668</v>
      </c>
      <c r="AI291" s="51" t="n">
        <f aca="false">W291/U291</f>
        <v>0.203461611689637</v>
      </c>
      <c r="AJ291" s="51" t="n">
        <f aca="false">EXP((((AI291-AI$315)/AI$316+2)/4-1.9)^3)</f>
        <v>0.348191770666836</v>
      </c>
      <c r="AK291" s="51" t="n">
        <f aca="false">Z291/U291</f>
        <v>0.635183898939426</v>
      </c>
      <c r="AL291" s="51" t="n">
        <f aca="false">EXP((((AK291-AK$315)/AK$316+2)/4-1.9)^3)</f>
        <v>0.412038933444469</v>
      </c>
      <c r="AM291" s="51" t="n">
        <f aca="false">0.01*AD291+0.15*AF291+0.24*AH291+0.25*AJ291+0.35*AL291</f>
        <v>0.261752268754303</v>
      </c>
      <c r="AO291" s="44" t="n">
        <f aca="false">AO325</f>
        <v>0.00276529384305105</v>
      </c>
      <c r="AP291" s="43" t="n">
        <f aca="false">AO291*$J$315</f>
        <v>20849.3726114044</v>
      </c>
      <c r="AQ291" s="44" t="n">
        <f aca="false">AQ325</f>
        <v>0.000128851283655494</v>
      </c>
      <c r="AR291" s="43" t="n">
        <f aca="false">AQ291*$J$315</f>
        <v>971.4947404747</v>
      </c>
      <c r="AS291" s="44" t="n">
        <f aca="false">AS325</f>
        <v>0.00901577040261763</v>
      </c>
      <c r="AT291" s="43" t="n">
        <f aca="false">AS291*$J$315</f>
        <v>67975.8344580297</v>
      </c>
      <c r="AU291" s="44" t="n">
        <f aca="false">AU325</f>
        <v>0.039590810792679</v>
      </c>
      <c r="AV291" s="43" t="n">
        <f aca="false">AU291*$J$315</f>
        <v>298501.21291032</v>
      </c>
      <c r="AW291" s="44" t="n">
        <f aca="false">AW325</f>
        <v>0.0675546600410788</v>
      </c>
      <c r="AX291" s="43" t="n">
        <f aca="false">AW291*$J$315</f>
        <v>509339.10057066</v>
      </c>
    </row>
    <row r="292" customFormat="false" ht="13.8" hidden="false" customHeight="false" outlineLevel="0" collapsed="false">
      <c r="A292" s="13" t="s">
        <v>24</v>
      </c>
      <c r="B292" s="41"/>
      <c r="C292" s="41"/>
      <c r="D292" s="41"/>
      <c r="E292" s="41"/>
      <c r="F292" s="41"/>
      <c r="G292" s="41"/>
      <c r="H292" s="41"/>
      <c r="I292" s="15" t="n">
        <f aca="false">AO292+AQ292+AS292+AU292+AW292</f>
        <v>0.0764342840581935</v>
      </c>
      <c r="J292" s="43" t="n">
        <f aca="false">AP292+AR292+AT292+AV292+AX292</f>
        <v>576288.437707915</v>
      </c>
      <c r="K292" s="15" t="n">
        <f aca="false">I292-DatosMinisterio!J292</f>
        <v>4.02455846426619E-016</v>
      </c>
      <c r="L292" s="43" t="n">
        <f aca="false">J292-DatosMinisterio!K292</f>
        <v>0.437707915087231</v>
      </c>
      <c r="M292" s="44" t="n">
        <f aca="false">M326</f>
        <v>0.0748211047138702</v>
      </c>
      <c r="N292" s="43" t="n">
        <f aca="false">ROUND((N$315*M292),0)</f>
        <v>10718386</v>
      </c>
      <c r="O292" s="43" t="n">
        <f aca="false">N292-DatosMinisterio!L292</f>
        <v>628</v>
      </c>
      <c r="P292" s="14" t="n">
        <f aca="false">N292+J292</f>
        <v>11294674.4377079</v>
      </c>
      <c r="Q292" s="43" t="n">
        <f aca="false">P292-DatosMinisterio!M292</f>
        <v>628.437707915902</v>
      </c>
      <c r="S292" s="14" t="n">
        <f aca="false">B292+DatosMinisterio!B292</f>
        <v>21780</v>
      </c>
      <c r="T292" s="14" t="n">
        <f aca="false">C292+DatosMinisterio!C292</f>
        <v>97</v>
      </c>
      <c r="U292" s="14" t="n">
        <f aca="false">D292+DatosMinisterio!D292</f>
        <v>1300.36110638825</v>
      </c>
      <c r="V292" s="14" t="n">
        <f aca="false">E292+DatosMinisterio!E292</f>
        <v>881.383833660982</v>
      </c>
      <c r="W292" s="14" t="n">
        <f aca="false">F292+DatosMinisterio!F292</f>
        <v>227</v>
      </c>
      <c r="X292" s="14" t="n">
        <f aca="false">G292+DatosMinisterio!G292</f>
        <v>677</v>
      </c>
      <c r="Y292" s="14" t="n">
        <f aca="false">H292+DatosMinisterio!H292</f>
        <v>21</v>
      </c>
      <c r="Z292" s="14" t="n">
        <f aca="false">X292+0.33*Y292</f>
        <v>683.93</v>
      </c>
      <c r="AC292" s="50" t="n">
        <f aca="false">IF(T292&gt;0,S292/T292,0)</f>
        <v>224.536082474227</v>
      </c>
      <c r="AD292" s="51" t="n">
        <f aca="false">EXP((((AC292-AC$315)/AC$316+2)/4-1.9)^3)</f>
        <v>0.105066368279263</v>
      </c>
      <c r="AE292" s="52" t="n">
        <f aca="false">S292/U292</f>
        <v>16.7491936609008</v>
      </c>
      <c r="AF292" s="51" t="n">
        <f aca="false">EXP((((AE292-AE$315)/AE$316+2)/4-1.9)^3)</f>
        <v>0.02292953977942</v>
      </c>
      <c r="AG292" s="51" t="n">
        <f aca="false">V292/U292</f>
        <v>0.677799289236683</v>
      </c>
      <c r="AH292" s="51" t="n">
        <f aca="false">EXP((((AG292-AG$315)/AG$316+2)/4-1.9)^3)</f>
        <v>0.217860899732072</v>
      </c>
      <c r="AI292" s="51" t="n">
        <f aca="false">W292/U292</f>
        <v>0.174566894445568</v>
      </c>
      <c r="AJ292" s="51" t="n">
        <f aca="false">EXP((((AI292-AI$315)/AI$316+2)/4-1.9)^3)</f>
        <v>0.248548933437989</v>
      </c>
      <c r="AK292" s="51" t="n">
        <f aca="false">Z292/U292</f>
        <v>0.525953903604218</v>
      </c>
      <c r="AL292" s="51" t="n">
        <f aca="false">EXP((((AK292-AK$315)/AK$316+2)/4-1.9)^3)</f>
        <v>0.267028952277535</v>
      </c>
      <c r="AM292" s="51" t="n">
        <f aca="false">0.01*AD292+0.15*AF292+0.24*AH292+0.25*AJ292+0.35*AL292</f>
        <v>0.212374077242038</v>
      </c>
      <c r="AO292" s="44" t="n">
        <f aca="false">AO326</f>
        <v>0.000350674106146677</v>
      </c>
      <c r="AP292" s="43" t="n">
        <f aca="false">AO292*$J$315</f>
        <v>2643.96318047575</v>
      </c>
      <c r="AQ292" s="44" t="n">
        <f aca="false">AQ326</f>
        <v>0.00127191079195995</v>
      </c>
      <c r="AR292" s="43" t="n">
        <f aca="false">AQ292*$J$315</f>
        <v>9589.77364979799</v>
      </c>
      <c r="AS292" s="44" t="n">
        <f aca="false">AS326</f>
        <v>0.0192736366069742</v>
      </c>
      <c r="AT292" s="43" t="n">
        <f aca="false">AS292*$J$315</f>
        <v>145316.647706503</v>
      </c>
      <c r="AU292" s="44" t="n">
        <f aca="false">AU326</f>
        <v>0.0219097563303469</v>
      </c>
      <c r="AV292" s="43" t="n">
        <f aca="false">AU292*$J$315</f>
        <v>165192.091503907</v>
      </c>
      <c r="AW292" s="44" t="n">
        <f aca="false">AW326</f>
        <v>0.0336283062227657</v>
      </c>
      <c r="AX292" s="43" t="n">
        <f aca="false">AW292*$J$315</f>
        <v>253545.961667232</v>
      </c>
    </row>
    <row r="293" customFormat="false" ht="13.8" hidden="false" customHeight="false" outlineLevel="0" collapsed="false">
      <c r="A293" s="13" t="s">
        <v>25</v>
      </c>
      <c r="B293" s="41"/>
      <c r="C293" s="41"/>
      <c r="D293" s="41"/>
      <c r="E293" s="41"/>
      <c r="F293" s="41"/>
      <c r="G293" s="41"/>
      <c r="H293" s="41"/>
      <c r="I293" s="15" t="n">
        <f aca="false">AO293+AQ293+AS293+AU293+AW293</f>
        <v>0.0565733087757286</v>
      </c>
      <c r="J293" s="43" t="n">
        <f aca="false">AP293+AR293+AT293+AV293+AX293</f>
        <v>426543.456670701</v>
      </c>
      <c r="K293" s="15" t="n">
        <f aca="false">I293-DatosMinisterio!J293</f>
        <v>0</v>
      </c>
      <c r="L293" s="43" t="n">
        <f aca="false">J293-DatosMinisterio!K293</f>
        <v>0.456670701154508</v>
      </c>
      <c r="M293" s="44" t="n">
        <f aca="false">M327</f>
        <v>0.0566206287526951</v>
      </c>
      <c r="N293" s="43" t="n">
        <f aca="false">ROUND((N$315*M293),0)</f>
        <v>8111104</v>
      </c>
      <c r="O293" s="43" t="n">
        <f aca="false">N293-DatosMinisterio!L293</f>
        <v>-786</v>
      </c>
      <c r="P293" s="14" t="n">
        <f aca="false">N293+J293</f>
        <v>8537647.4566707</v>
      </c>
      <c r="Q293" s="43" t="n">
        <f aca="false">P293-DatosMinisterio!M293</f>
        <v>-785.543329298496</v>
      </c>
      <c r="S293" s="14" t="n">
        <f aca="false">B293+DatosMinisterio!B293</f>
        <v>12981</v>
      </c>
      <c r="T293" s="14" t="n">
        <f aca="false">C293+DatosMinisterio!C293</f>
        <v>54</v>
      </c>
      <c r="U293" s="14" t="n">
        <f aca="false">D293+DatosMinisterio!D293</f>
        <v>550.885123871891</v>
      </c>
      <c r="V293" s="14" t="n">
        <f aca="false">E293+DatosMinisterio!E293</f>
        <v>355.261817553425</v>
      </c>
      <c r="W293" s="14" t="n">
        <f aca="false">F293+DatosMinisterio!F293</f>
        <v>88</v>
      </c>
      <c r="X293" s="14" t="n">
        <f aca="false">G293+DatosMinisterio!G293</f>
        <v>199</v>
      </c>
      <c r="Y293" s="14" t="n">
        <f aca="false">H293+DatosMinisterio!H293</f>
        <v>60</v>
      </c>
      <c r="Z293" s="14" t="n">
        <f aca="false">X293+0.33*Y293</f>
        <v>218.8</v>
      </c>
      <c r="AC293" s="50" t="n">
        <f aca="false">IF(T293&gt;0,S293/T293,0)</f>
        <v>240.388888888889</v>
      </c>
      <c r="AD293" s="51" t="n">
        <f aca="false">EXP((((AC293-AC$315)/AC$316+2)/4-1.9)^3)</f>
        <v>0.133186280219768</v>
      </c>
      <c r="AE293" s="52" t="n">
        <f aca="false">S293/U293</f>
        <v>23.5638964232019</v>
      </c>
      <c r="AF293" s="51" t="n">
        <f aca="false">EXP((((AE293-AE$315)/AE$316+2)/4-1.9)^3)</f>
        <v>0.100664492144993</v>
      </c>
      <c r="AG293" s="51" t="n">
        <f aca="false">V293/U293</f>
        <v>0.644892741079067</v>
      </c>
      <c r="AH293" s="51" t="n">
        <f aca="false">EXP((((AG293-AG$315)/AG$316+2)/4-1.9)^3)</f>
        <v>0.159925730530335</v>
      </c>
      <c r="AI293" s="51" t="n">
        <f aca="false">W293/U293</f>
        <v>0.159742923137029</v>
      </c>
      <c r="AJ293" s="51" t="n">
        <f aca="false">EXP((((AI293-AI$315)/AI$316+2)/4-1.9)^3)</f>
        <v>0.203931402999723</v>
      </c>
      <c r="AK293" s="51" t="n">
        <f aca="false">Z293/U293</f>
        <v>0.397178995254339</v>
      </c>
      <c r="AL293" s="51" t="n">
        <f aca="false">EXP((((AK293-AK$315)/AK$316+2)/4-1.9)^3)</f>
        <v>0.136668154002265</v>
      </c>
      <c r="AM293" s="51" t="n">
        <f aca="false">0.01*AD293+0.15*AF293+0.24*AH293+0.25*AJ293+0.35*AL293</f>
        <v>0.153630416601951</v>
      </c>
      <c r="AO293" s="44" t="n">
        <f aca="false">AO327</f>
        <v>0.000489763691634145</v>
      </c>
      <c r="AP293" s="43" t="n">
        <f aca="false">AO293*$J$315</f>
        <v>3692.65122550261</v>
      </c>
      <c r="AQ293" s="44" t="n">
        <f aca="false">AQ327</f>
        <v>0.00898993239803099</v>
      </c>
      <c r="AR293" s="43" t="n">
        <f aca="false">AQ293*$J$315</f>
        <v>67781.0247142059</v>
      </c>
      <c r="AS293" s="44" t="n">
        <f aca="false">AS327</f>
        <v>0.0154436870110921</v>
      </c>
      <c r="AT293" s="43" t="n">
        <f aca="false">AS293*$J$315</f>
        <v>116440.133766364</v>
      </c>
      <c r="AU293" s="44" t="n">
        <f aca="false">AU327</f>
        <v>0.0221107325384848</v>
      </c>
      <c r="AV293" s="43" t="n">
        <f aca="false">AU293*$J$315</f>
        <v>166707.38358038</v>
      </c>
      <c r="AW293" s="44" t="n">
        <f aca="false">AW327</f>
        <v>0.00953919313648654</v>
      </c>
      <c r="AX293" s="43" t="n">
        <f aca="false">AW293*$J$315</f>
        <v>71922.2633842489</v>
      </c>
    </row>
    <row r="294" customFormat="false" ht="13.8" hidden="false" customHeight="false" outlineLevel="0" collapsed="false">
      <c r="A294" s="13" t="s">
        <v>26</v>
      </c>
      <c r="B294" s="41"/>
      <c r="C294" s="41"/>
      <c r="D294" s="41"/>
      <c r="E294" s="41"/>
      <c r="F294" s="41"/>
      <c r="G294" s="41"/>
      <c r="H294" s="41"/>
      <c r="I294" s="15" t="n">
        <f aca="false">AO294+AQ294+AS294+AU294+AW294</f>
        <v>0.0516145741579119</v>
      </c>
      <c r="J294" s="43" t="n">
        <f aca="false">AP294+AR294+AT294+AV294+AX294</f>
        <v>389156.288580868</v>
      </c>
      <c r="K294" s="15" t="n">
        <f aca="false">I294-DatosMinisterio!J294</f>
        <v>0</v>
      </c>
      <c r="L294" s="43" t="n">
        <f aca="false">J294-DatosMinisterio!K294</f>
        <v>0.288580867927521</v>
      </c>
      <c r="M294" s="44" t="n">
        <f aca="false">M328</f>
        <v>0.0514184724147807</v>
      </c>
      <c r="N294" s="43" t="n">
        <f aca="false">ROUND((N$315*M294),0)</f>
        <v>7365877</v>
      </c>
      <c r="O294" s="43" t="n">
        <f aca="false">N294-DatosMinisterio!L294</f>
        <v>-146</v>
      </c>
      <c r="P294" s="14" t="n">
        <f aca="false">N294+J294</f>
        <v>7755033.28858087</v>
      </c>
      <c r="Q294" s="43" t="n">
        <f aca="false">P294-DatosMinisterio!M294</f>
        <v>-145.711419131607</v>
      </c>
      <c r="S294" s="14" t="n">
        <f aca="false">B294+DatosMinisterio!B294</f>
        <v>14462</v>
      </c>
      <c r="T294" s="14" t="n">
        <f aca="false">C294+DatosMinisterio!C294</f>
        <v>76</v>
      </c>
      <c r="U294" s="14" t="n">
        <f aca="false">D294+DatosMinisterio!D294</f>
        <v>372.996176517972</v>
      </c>
      <c r="V294" s="14" t="n">
        <f aca="false">E294+DatosMinisterio!E294</f>
        <v>212.85934073052</v>
      </c>
      <c r="W294" s="14" t="n">
        <f aca="false">F294+DatosMinisterio!F294</f>
        <v>76</v>
      </c>
      <c r="X294" s="14" t="n">
        <f aca="false">G294+DatosMinisterio!G294</f>
        <v>191</v>
      </c>
      <c r="Y294" s="14" t="n">
        <f aca="false">H294+DatosMinisterio!H294</f>
        <v>6</v>
      </c>
      <c r="Z294" s="14" t="n">
        <f aca="false">X294+0.33*Y294</f>
        <v>192.98</v>
      </c>
      <c r="AC294" s="50" t="n">
        <f aca="false">IF(T294&gt;0,S294/T294,0)</f>
        <v>190.289473684211</v>
      </c>
      <c r="AD294" s="51" t="n">
        <f aca="false">EXP((((AC294-AC$315)/AC$316+2)/4-1.9)^3)</f>
        <v>0.0591622638046009</v>
      </c>
      <c r="AE294" s="52" t="n">
        <f aca="false">S294/U294</f>
        <v>38.7725154048682</v>
      </c>
      <c r="AF294" s="51" t="n">
        <f aca="false">EXP((((AE294-AE$315)/AE$316+2)/4-1.9)^3)</f>
        <v>0.612638309695384</v>
      </c>
      <c r="AG294" s="51" t="n">
        <f aca="false">V294/U294</f>
        <v>0.570674323575174</v>
      </c>
      <c r="AH294" s="51" t="n">
        <f aca="false">EXP((((AG294-AG$315)/AG$316+2)/4-1.9)^3)</f>
        <v>0.0687095196841207</v>
      </c>
      <c r="AI294" s="51" t="n">
        <f aca="false">W294/U294</f>
        <v>0.20375543982644</v>
      </c>
      <c r="AJ294" s="51" t="n">
        <f aca="false">EXP((((AI294-AI$315)/AI$316+2)/4-1.9)^3)</f>
        <v>0.349277550617694</v>
      </c>
      <c r="AK294" s="51" t="n">
        <f aca="false">Z294/U294</f>
        <v>0.517377957601401</v>
      </c>
      <c r="AL294" s="51" t="n">
        <f aca="false">EXP((((AK294-AK$315)/AK$316+2)/4-1.9)^3)</f>
        <v>0.256804593647676</v>
      </c>
      <c r="AM294" s="51" t="n">
        <f aca="false">0.01*AD294+0.15*AF294+0.24*AH294+0.25*AJ294+0.35*AL294</f>
        <v>0.286178649247652</v>
      </c>
      <c r="AO294" s="44" t="n">
        <f aca="false">AO328</f>
        <v>0.000140605731811674</v>
      </c>
      <c r="AP294" s="43" t="n">
        <f aca="false">AO294*$J$315</f>
        <v>1060.11927130548</v>
      </c>
      <c r="AQ294" s="44" t="n">
        <f aca="false">AQ328</f>
        <v>0.00878266591892789</v>
      </c>
      <c r="AR294" s="43" t="n">
        <f aca="false">AQ294*$J$315</f>
        <v>66218.3061396379</v>
      </c>
      <c r="AS294" s="44" t="n">
        <f aca="false">AS328</f>
        <v>0.00434842444702809</v>
      </c>
      <c r="AT294" s="43" t="n">
        <f aca="false">AS294*$J$315</f>
        <v>32785.6375178554</v>
      </c>
      <c r="AU294" s="44" t="n">
        <f aca="false">AU328</f>
        <v>0.0204486772868931</v>
      </c>
      <c r="AV294" s="43" t="n">
        <f aca="false">AU294*$J$315</f>
        <v>154176.053744219</v>
      </c>
      <c r="AW294" s="44" t="n">
        <f aca="false">AW328</f>
        <v>0.0178942007732511</v>
      </c>
      <c r="AX294" s="43" t="n">
        <f aca="false">AW294*$J$315</f>
        <v>134916.17190785</v>
      </c>
    </row>
    <row r="295" customFormat="false" ht="13.8" hidden="false" customHeight="false" outlineLevel="0" collapsed="false">
      <c r="A295" s="13" t="s">
        <v>27</v>
      </c>
      <c r="B295" s="41"/>
      <c r="C295" s="41"/>
      <c r="D295" s="41"/>
      <c r="E295" s="41"/>
      <c r="F295" s="41"/>
      <c r="G295" s="41"/>
      <c r="H295" s="41"/>
      <c r="I295" s="15" t="n">
        <f aca="false">AO295+AQ295+AS295+AU295+AW295</f>
        <v>0.0422675305111948</v>
      </c>
      <c r="J295" s="43" t="n">
        <f aca="false">AP295+AR295+AT295+AV295+AX295</f>
        <v>318682.766826504</v>
      </c>
      <c r="K295" s="15" t="n">
        <f aca="false">I295-DatosMinisterio!J295</f>
        <v>0</v>
      </c>
      <c r="L295" s="43" t="n">
        <f aca="false">J295-DatosMinisterio!K295</f>
        <v>-0.233173495915253</v>
      </c>
      <c r="M295" s="44" t="n">
        <f aca="false">M329</f>
        <v>0.0662347942747197</v>
      </c>
      <c r="N295" s="43" t="n">
        <f aca="false">ROUND((N$315*M295),0)</f>
        <v>9488367</v>
      </c>
      <c r="O295" s="43" t="n">
        <f aca="false">N295-DatosMinisterio!L295</f>
        <v>963</v>
      </c>
      <c r="P295" s="14" t="n">
        <f aca="false">N295+J295</f>
        <v>9807049.76682651</v>
      </c>
      <c r="Q295" s="43" t="n">
        <f aca="false">P295-DatosMinisterio!M295</f>
        <v>962.766826504842</v>
      </c>
      <c r="S295" s="14" t="n">
        <f aca="false">B295+DatosMinisterio!B295</f>
        <v>18538</v>
      </c>
      <c r="T295" s="14" t="n">
        <f aca="false">C295+DatosMinisterio!C295</f>
        <v>98</v>
      </c>
      <c r="U295" s="14" t="n">
        <f aca="false">D295+DatosMinisterio!D295</f>
        <v>916.584001027221</v>
      </c>
      <c r="V295" s="14" t="n">
        <f aca="false">E295+DatosMinisterio!E295</f>
        <v>561.402182845403</v>
      </c>
      <c r="W295" s="14" t="n">
        <f aca="false">F295+DatosMinisterio!F295</f>
        <v>136</v>
      </c>
      <c r="X295" s="14" t="n">
        <f aca="false">G295+DatosMinisterio!G295</f>
        <v>286</v>
      </c>
      <c r="Y295" s="14" t="n">
        <f aca="false">H295+DatosMinisterio!H295</f>
        <v>12</v>
      </c>
      <c r="Z295" s="14" t="n">
        <f aca="false">X295+0.33*Y295</f>
        <v>289.96</v>
      </c>
      <c r="AC295" s="50" t="n">
        <f aca="false">IF(T295&gt;0,S295/T295,0)</f>
        <v>189.163265306122</v>
      </c>
      <c r="AD295" s="51" t="n">
        <f aca="false">EXP((((AC295-AC$315)/AC$316+2)/4-1.9)^3)</f>
        <v>0.0579686791544368</v>
      </c>
      <c r="AE295" s="52" t="n">
        <f aca="false">S295/U295</f>
        <v>20.2250966405963</v>
      </c>
      <c r="AF295" s="51" t="n">
        <f aca="false">EXP((((AE295-AE$315)/AE$316+2)/4-1.9)^3)</f>
        <v>0.0518297956866799</v>
      </c>
      <c r="AG295" s="51" t="n">
        <f aca="false">V295/U295</f>
        <v>0.612493980056641</v>
      </c>
      <c r="AH295" s="51" t="n">
        <f aca="false">EXP((((AG295-AG$315)/AG$316+2)/4-1.9)^3)</f>
        <v>0.113526127730478</v>
      </c>
      <c r="AI295" s="51" t="n">
        <f aca="false">W295/U295</f>
        <v>0.148377017106543</v>
      </c>
      <c r="AJ295" s="51" t="n">
        <f aca="false">EXP((((AI295-AI$315)/AI$316+2)/4-1.9)^3)</f>
        <v>0.173121244510073</v>
      </c>
      <c r="AK295" s="51" t="n">
        <f aca="false">Z295/U295</f>
        <v>0.31634852853098</v>
      </c>
      <c r="AL295" s="51" t="n">
        <f aca="false">EXP((((AK295-AK$315)/AK$316+2)/4-1.9)^3)</f>
        <v>0.0813725468737445</v>
      </c>
      <c r="AM295" s="51" t="n">
        <f aca="false">0.01*AD295+0.15*AF295+0.24*AH295+0.25*AJ295+0.35*AL295</f>
        <v>0.10736112933319</v>
      </c>
      <c r="AO295" s="44" t="n">
        <f aca="false">AO329</f>
        <v>0.00018586256487521</v>
      </c>
      <c r="AP295" s="43" t="n">
        <f aca="false">AO295*$J$315</f>
        <v>1401.34036002446</v>
      </c>
      <c r="AQ295" s="44" t="n">
        <f aca="false">AQ329</f>
        <v>0.00321080427318294</v>
      </c>
      <c r="AR295" s="43" t="n">
        <f aca="false">AQ295*$J$315</f>
        <v>24208.3693355422</v>
      </c>
      <c r="AS295" s="44" t="n">
        <f aca="false">AS329</f>
        <v>0.00781268085715092</v>
      </c>
      <c r="AT295" s="43" t="n">
        <f aca="false">AS295*$J$315</f>
        <v>58904.9495387456</v>
      </c>
      <c r="AU295" s="44" t="n">
        <f aca="false">AU329</f>
        <v>0.0185335885655754</v>
      </c>
      <c r="AV295" s="43" t="n">
        <f aca="false">AU295*$J$315</f>
        <v>139736.937830738</v>
      </c>
      <c r="AW295" s="44" t="n">
        <f aca="false">AW329</f>
        <v>0.0125245942504103</v>
      </c>
      <c r="AX295" s="43" t="n">
        <f aca="false">AW295*$J$315</f>
        <v>94431.1697614541</v>
      </c>
    </row>
    <row r="296" customFormat="false" ht="13.8" hidden="false" customHeight="false" outlineLevel="0" collapsed="false">
      <c r="A296" s="13" t="s">
        <v>28</v>
      </c>
      <c r="B296" s="41"/>
      <c r="C296" s="41"/>
      <c r="D296" s="41"/>
      <c r="E296" s="41"/>
      <c r="F296" s="41"/>
      <c r="G296" s="41"/>
      <c r="H296" s="41"/>
      <c r="I296" s="15" t="n">
        <f aca="false">AO296+AQ296+AS296+AU296+AW296</f>
        <v>0.0244217302594379</v>
      </c>
      <c r="J296" s="43" t="n">
        <f aca="false">AP296+AR296+AT296+AV296+AX296</f>
        <v>184131.518346143</v>
      </c>
      <c r="K296" s="15" t="n">
        <f aca="false">I296-DatosMinisterio!J296</f>
        <v>0</v>
      </c>
      <c r="L296" s="43" t="n">
        <f aca="false">J296-DatosMinisterio!K296</f>
        <v>0.518346143129747</v>
      </c>
      <c r="M296" s="44" t="n">
        <f aca="false">M330</f>
        <v>0.050711668028534</v>
      </c>
      <c r="N296" s="43" t="n">
        <f aca="false">ROUND((N$315*M296),0)</f>
        <v>7264624</v>
      </c>
      <c r="O296" s="43" t="n">
        <f aca="false">N296-DatosMinisterio!L296</f>
        <v>-818</v>
      </c>
      <c r="P296" s="14" t="n">
        <f aca="false">N296+J296</f>
        <v>7448755.51834614</v>
      </c>
      <c r="Q296" s="43" t="n">
        <f aca="false">P296-DatosMinisterio!M296</f>
        <v>-817.481653857045</v>
      </c>
      <c r="S296" s="14" t="n">
        <f aca="false">B296+DatosMinisterio!B296</f>
        <v>11081</v>
      </c>
      <c r="T296" s="14" t="n">
        <f aca="false">C296+DatosMinisterio!C296</f>
        <v>58</v>
      </c>
      <c r="U296" s="14" t="n">
        <f aca="false">D296+DatosMinisterio!D296</f>
        <v>761.910839160839</v>
      </c>
      <c r="V296" s="14" t="n">
        <f aca="false">E296+DatosMinisterio!E296</f>
        <v>406.433566433566</v>
      </c>
      <c r="W296" s="14" t="n">
        <f aca="false">F296+DatosMinisterio!F296</f>
        <v>124</v>
      </c>
      <c r="X296" s="14" t="n">
        <f aca="false">G296+DatosMinisterio!G296</f>
        <v>315</v>
      </c>
      <c r="Y296" s="14" t="n">
        <f aca="false">H296+DatosMinisterio!H296</f>
        <v>18</v>
      </c>
      <c r="Z296" s="14" t="n">
        <f aca="false">X296+0.33*Y296</f>
        <v>320.94</v>
      </c>
      <c r="AC296" s="50" t="n">
        <f aca="false">IF(T296&gt;0,S296/T296,0)</f>
        <v>191.051724137931</v>
      </c>
      <c r="AD296" s="51" t="n">
        <f aca="false">EXP((((AC296-AC$315)/AC$316+2)/4-1.9)^3)</f>
        <v>0.0599807131730534</v>
      </c>
      <c r="AE296" s="52" t="n">
        <f aca="false">S296/U296</f>
        <v>14.5436964936796</v>
      </c>
      <c r="AF296" s="51" t="n">
        <f aca="false">EXP((((AE296-AE$315)/AE$316+2)/4-1.9)^3)</f>
        <v>0.0127345267575003</v>
      </c>
      <c r="AG296" s="51" t="n">
        <f aca="false">V296/U296</f>
        <v>0.533439801015573</v>
      </c>
      <c r="AH296" s="51" t="n">
        <f aca="false">EXP((((AG296-AG$315)/AG$316+2)/4-1.9)^3)</f>
        <v>0.0413663675331033</v>
      </c>
      <c r="AI296" s="51" t="n">
        <f aca="false">W296/U296</f>
        <v>0.162748701851482</v>
      </c>
      <c r="AJ296" s="51" t="n">
        <f aca="false">EXP((((AI296-AI$315)/AI$316+2)/4-1.9)^3)</f>
        <v>0.212581288668992</v>
      </c>
      <c r="AK296" s="51" t="n">
        <f aca="false">Z296/U296</f>
        <v>0.421230390098506</v>
      </c>
      <c r="AL296" s="51" t="n">
        <f aca="false">EXP((((AK296-AK$315)/AK$316+2)/4-1.9)^3)</f>
        <v>0.157075030059378</v>
      </c>
      <c r="AM296" s="51" t="n">
        <f aca="false">0.01*AD296+0.15*AF296+0.24*AH296+0.25*AJ296+0.35*AL296</f>
        <v>0.12055949704133</v>
      </c>
      <c r="AO296" s="44" t="n">
        <f aca="false">AO330</f>
        <v>0.000210363269387336</v>
      </c>
      <c r="AP296" s="43" t="n">
        <f aca="false">AO296*$J$315</f>
        <v>1586.06731730565</v>
      </c>
      <c r="AQ296" s="44" t="n">
        <f aca="false">AQ330</f>
        <v>0.000250116057930283</v>
      </c>
      <c r="AR296" s="43" t="n">
        <f aca="false">AQ296*$J$315</f>
        <v>1885.78978721858</v>
      </c>
      <c r="AS296" s="44" t="n">
        <f aca="false">AS330</f>
        <v>0.00134881059726324</v>
      </c>
      <c r="AT296" s="43" t="n">
        <f aca="false">AS296*$J$315</f>
        <v>10169.5719589512</v>
      </c>
      <c r="AU296" s="44" t="n">
        <f aca="false">AU330</f>
        <v>0.0108141719575625</v>
      </c>
      <c r="AV296" s="43" t="n">
        <f aca="false">AU296*$J$315</f>
        <v>81535.1689273841</v>
      </c>
      <c r="AW296" s="44" t="n">
        <f aca="false">AW330</f>
        <v>0.0117982683772945</v>
      </c>
      <c r="AX296" s="43" t="n">
        <f aca="false">AW296*$J$315</f>
        <v>88954.9203552837</v>
      </c>
    </row>
    <row r="297" customFormat="false" ht="13.8" hidden="false" customHeight="false" outlineLevel="0" collapsed="false">
      <c r="A297" s="13" t="s">
        <v>29</v>
      </c>
      <c r="B297" s="41"/>
      <c r="C297" s="41"/>
      <c r="D297" s="41"/>
      <c r="E297" s="41"/>
      <c r="F297" s="41"/>
      <c r="G297" s="41"/>
      <c r="H297" s="41"/>
      <c r="I297" s="15" t="n">
        <f aca="false">AO297+AQ297+AS297+AU297+AW297</f>
        <v>0.0400787356790277</v>
      </c>
      <c r="J297" s="43" t="n">
        <f aca="false">AP297+AR297+AT297+AV297+AX297</f>
        <v>302180.000171002</v>
      </c>
      <c r="K297" s="15" t="n">
        <f aca="false">I297-DatosMinisterio!J297</f>
        <v>-3.12250225675825E-016</v>
      </c>
      <c r="L297" s="43" t="n">
        <f aca="false">J297-DatosMinisterio!K297</f>
        <v>0.000171002233400941</v>
      </c>
      <c r="M297" s="44" t="n">
        <f aca="false">M331</f>
        <v>0.0490792563528237</v>
      </c>
      <c r="N297" s="43" t="n">
        <f aca="false">ROUND((N$315*M297),0)</f>
        <v>7030776</v>
      </c>
      <c r="O297" s="43" t="n">
        <f aca="false">N297-DatosMinisterio!L297</f>
        <v>1186</v>
      </c>
      <c r="P297" s="14" t="n">
        <f aca="false">N297+J297</f>
        <v>7332956.000171</v>
      </c>
      <c r="Q297" s="43" t="n">
        <f aca="false">P297-DatosMinisterio!M297</f>
        <v>1186.000171002</v>
      </c>
      <c r="S297" s="14" t="n">
        <f aca="false">B297+DatosMinisterio!B297</f>
        <v>9953</v>
      </c>
      <c r="T297" s="14" t="n">
        <f aca="false">C297+DatosMinisterio!C297</f>
        <v>41</v>
      </c>
      <c r="U297" s="14" t="n">
        <f aca="false">D297+DatosMinisterio!D297</f>
        <v>489.714397798014</v>
      </c>
      <c r="V297" s="14" t="n">
        <f aca="false">E297+DatosMinisterio!E297</f>
        <v>284.851714513557</v>
      </c>
      <c r="W297" s="14" t="n">
        <f aca="false">F297+DatosMinisterio!F297</f>
        <v>44</v>
      </c>
      <c r="X297" s="14" t="n">
        <f aca="false">G297+DatosMinisterio!G297</f>
        <v>164</v>
      </c>
      <c r="Y297" s="14" t="n">
        <f aca="false">H297+DatosMinisterio!H297</f>
        <v>17</v>
      </c>
      <c r="Z297" s="14" t="n">
        <f aca="false">X297+0.33*Y297</f>
        <v>169.61</v>
      </c>
      <c r="AC297" s="50" t="n">
        <f aca="false">IF(T297&gt;0,S297/T297,0)</f>
        <v>242.756097560976</v>
      </c>
      <c r="AD297" s="51" t="n">
        <f aca="false">EXP((((AC297-AC$315)/AC$316+2)/4-1.9)^3)</f>
        <v>0.137781009871999</v>
      </c>
      <c r="AE297" s="52" t="n">
        <f aca="false">S297/U297</f>
        <v>20.324091030922</v>
      </c>
      <c r="AF297" s="51" t="n">
        <f aca="false">EXP((((AE297-AE$315)/AE$316+2)/4-1.9)^3)</f>
        <v>0.0529465963028881</v>
      </c>
      <c r="AG297" s="51" t="n">
        <f aca="false">V297/U297</f>
        <v>0.58166906220112</v>
      </c>
      <c r="AH297" s="51" t="n">
        <f aca="false">EXP((((AG297-AG$315)/AG$316+2)/4-1.9)^3)</f>
        <v>0.0789388227355139</v>
      </c>
      <c r="AI297" s="51" t="n">
        <f aca="false">W297/U297</f>
        <v>0.089848287487247</v>
      </c>
      <c r="AJ297" s="51" t="n">
        <f aca="false">EXP((((AI297-AI$315)/AI$316+2)/4-1.9)^3)</f>
        <v>0.0622171784264967</v>
      </c>
      <c r="AK297" s="51" t="n">
        <f aca="false">Z297/U297</f>
        <v>0.346344728197999</v>
      </c>
      <c r="AL297" s="51" t="n">
        <f aca="false">EXP((((AK297-AK$315)/AK$316+2)/4-1.9)^3)</f>
        <v>0.0995660659723322</v>
      </c>
      <c r="AM297" s="51" t="n">
        <f aca="false">0.01*AD297+0.15*AF297+0.24*AH297+0.25*AJ297+0.35*AL297</f>
        <v>0.078667534697617</v>
      </c>
      <c r="AO297" s="44" t="n">
        <f aca="false">AO331</f>
        <v>0.000423387442849482</v>
      </c>
      <c r="AP297" s="43" t="n">
        <f aca="false">AO297*$J$315</f>
        <v>3192.19694396708</v>
      </c>
      <c r="AQ297" s="44" t="n">
        <f aca="false">AQ331</f>
        <v>0.00488609526457255</v>
      </c>
      <c r="AR297" s="43" t="n">
        <f aca="false">AQ297*$J$315</f>
        <v>36839.4921363918</v>
      </c>
      <c r="AS297" s="44" t="n">
        <f aca="false">AS331</f>
        <v>0.0106108805578128</v>
      </c>
      <c r="AT297" s="43" t="n">
        <f aca="false">AS297*$J$315</f>
        <v>80002.4210956383</v>
      </c>
      <c r="AU297" s="44" t="n">
        <f aca="false">AU331</f>
        <v>0.00664275379138894</v>
      </c>
      <c r="AV297" s="43" t="n">
        <f aca="false">AU297*$J$315</f>
        <v>50084.0984080297</v>
      </c>
      <c r="AW297" s="44" t="n">
        <f aca="false">AW331</f>
        <v>0.0175156186224039</v>
      </c>
      <c r="AX297" s="43" t="n">
        <f aca="false">AW297*$J$315</f>
        <v>132061.791586975</v>
      </c>
    </row>
    <row r="298" customFormat="false" ht="13.8" hidden="false" customHeight="false" outlineLevel="0" collapsed="false">
      <c r="A298" s="13" t="s">
        <v>30</v>
      </c>
      <c r="B298" s="41"/>
      <c r="C298" s="41"/>
      <c r="D298" s="41"/>
      <c r="E298" s="41"/>
      <c r="F298" s="41"/>
      <c r="G298" s="41"/>
      <c r="H298" s="41"/>
      <c r="I298" s="15" t="n">
        <f aca="false">AO298+AQ298+AS298+AU298+AW298</f>
        <v>0.0165725650681057</v>
      </c>
      <c r="J298" s="43" t="n">
        <f aca="false">AP298+AR298+AT298+AV298+AX298</f>
        <v>124951.489368829</v>
      </c>
      <c r="K298" s="15" t="n">
        <f aca="false">I298-DatosMinisterio!J298</f>
        <v>0</v>
      </c>
      <c r="L298" s="43" t="n">
        <f aca="false">J298-DatosMinisterio!K298</f>
        <v>0.489368828508304</v>
      </c>
      <c r="M298" s="44" t="n">
        <f aca="false">M332</f>
        <v>0.0210189794935387</v>
      </c>
      <c r="N298" s="43" t="n">
        <f aca="false">ROUND((N$315*M298),0)</f>
        <v>3011043</v>
      </c>
      <c r="O298" s="43" t="n">
        <f aca="false">N298-DatosMinisterio!L298</f>
        <v>309</v>
      </c>
      <c r="P298" s="14" t="n">
        <f aca="false">N298+J298</f>
        <v>3135994.48936883</v>
      </c>
      <c r="Q298" s="43" t="n">
        <f aca="false">P298-DatosMinisterio!M298</f>
        <v>309.489368828479</v>
      </c>
      <c r="S298" s="14" t="n">
        <f aca="false">B298+DatosMinisterio!B298</f>
        <v>17106</v>
      </c>
      <c r="T298" s="14" t="n">
        <f aca="false">C298+DatosMinisterio!C298</f>
        <v>74</v>
      </c>
      <c r="U298" s="14" t="n">
        <f aca="false">D298+DatosMinisterio!D298</f>
        <v>725.610138405051</v>
      </c>
      <c r="V298" s="14" t="n">
        <f aca="false">E298+DatosMinisterio!E298</f>
        <v>291.534290947424</v>
      </c>
      <c r="W298" s="14" t="n">
        <f aca="false">F298+DatosMinisterio!F298</f>
        <v>41</v>
      </c>
      <c r="X298" s="14" t="n">
        <f aca="false">G298+DatosMinisterio!G298</f>
        <v>138</v>
      </c>
      <c r="Y298" s="14" t="n">
        <f aca="false">H298+DatosMinisterio!H298</f>
        <v>26</v>
      </c>
      <c r="Z298" s="14" t="n">
        <f aca="false">X298+0.33*Y298</f>
        <v>146.58</v>
      </c>
      <c r="AC298" s="50" t="n">
        <f aca="false">IF(T298&gt;0,S298/T298,0)</f>
        <v>231.162162162162</v>
      </c>
      <c r="AD298" s="51" t="n">
        <f aca="false">EXP((((AC298-AC$315)/AC$316+2)/4-1.9)^3)</f>
        <v>0.116263395821065</v>
      </c>
      <c r="AE298" s="52" t="n">
        <f aca="false">S298/U298</f>
        <v>23.5746430412347</v>
      </c>
      <c r="AF298" s="51" t="n">
        <f aca="false">EXP((((AE298-AE$315)/AE$316+2)/4-1.9)^3)</f>
        <v>0.100861785643746</v>
      </c>
      <c r="AG298" s="51" t="n">
        <f aca="false">V298/U298</f>
        <v>0.40177813886151</v>
      </c>
      <c r="AH298" s="51" t="n">
        <f aca="false">EXP((((AG298-AG$315)/AG$316+2)/4-1.9)^3)</f>
        <v>0.00414184892618785</v>
      </c>
      <c r="AI298" s="51" t="n">
        <f aca="false">W298/U298</f>
        <v>0.0565041719098927</v>
      </c>
      <c r="AJ298" s="51" t="n">
        <f aca="false">EXP((((AI298-AI$315)/AI$316+2)/4-1.9)^3)</f>
        <v>0.029973954118992</v>
      </c>
      <c r="AK298" s="51" t="n">
        <f aca="false">Z298/U298</f>
        <v>0.202009305330538</v>
      </c>
      <c r="AL298" s="51" t="n">
        <f aca="false">EXP((((AK298-AK$315)/AK$316+2)/4-1.9)^3)</f>
        <v>0.033862020739534</v>
      </c>
      <c r="AM298" s="51" t="n">
        <f aca="false">0.01*AD298+0.15*AF298+0.24*AH298+0.25*AJ298+0.35*AL298</f>
        <v>0.0366311413356425</v>
      </c>
      <c r="AO298" s="44" t="n">
        <f aca="false">AO332</f>
        <v>0.000273103725405417</v>
      </c>
      <c r="AP298" s="43" t="n">
        <f aca="false">AO298*$J$315</f>
        <v>2059.10896118648</v>
      </c>
      <c r="AQ298" s="44" t="n">
        <f aca="false">AQ332</f>
        <v>0.00753844941996362</v>
      </c>
      <c r="AR298" s="43" t="n">
        <f aca="false">AQ298*$J$315</f>
        <v>56837.3380152735</v>
      </c>
      <c r="AS298" s="44" t="n">
        <f aca="false">AS332</f>
        <v>0.000360196046863503</v>
      </c>
      <c r="AT298" s="43" t="n">
        <f aca="false">AS298*$J$315</f>
        <v>2715.75536649883</v>
      </c>
      <c r="AU298" s="44" t="n">
        <f aca="false">AU332</f>
        <v>0.00276225516551644</v>
      </c>
      <c r="AV298" s="43" t="n">
        <f aca="false">AU298*$J$315</f>
        <v>20826.4620189825</v>
      </c>
      <c r="AW298" s="44" t="n">
        <f aca="false">AW332</f>
        <v>0.00563856071035669</v>
      </c>
      <c r="AX298" s="43" t="n">
        <f aca="false">AW298*$J$315</f>
        <v>42512.8250068872</v>
      </c>
    </row>
    <row r="299" customFormat="false" ht="13.8" hidden="false" customHeight="false" outlineLevel="0" collapsed="false">
      <c r="A299" s="13" t="s">
        <v>31</v>
      </c>
      <c r="B299" s="41"/>
      <c r="C299" s="41"/>
      <c r="D299" s="41"/>
      <c r="E299" s="41"/>
      <c r="F299" s="41"/>
      <c r="G299" s="41"/>
      <c r="H299" s="41"/>
      <c r="I299" s="15" t="n">
        <f aca="false">AO299+AQ299+AS299+AU299+AW299</f>
        <v>0.0137379821019447</v>
      </c>
      <c r="J299" s="43" t="n">
        <f aca="false">AP299+AR299+AT299+AV299+AX299</f>
        <v>103579.700396766</v>
      </c>
      <c r="K299" s="15" t="n">
        <f aca="false">I299-DatosMinisterio!J299</f>
        <v>0</v>
      </c>
      <c r="L299" s="43" t="n">
        <f aca="false">J299-DatosMinisterio!K299</f>
        <v>-0.299603234074311</v>
      </c>
      <c r="M299" s="44" t="n">
        <f aca="false">M333</f>
        <v>0.0203101601793828</v>
      </c>
      <c r="N299" s="43" t="n">
        <f aca="false">ROUND((N$315*M299),0)</f>
        <v>2909502</v>
      </c>
      <c r="O299" s="43" t="n">
        <f aca="false">N299-DatosMinisterio!L299</f>
        <v>-172</v>
      </c>
      <c r="P299" s="14" t="n">
        <f aca="false">N299+J299</f>
        <v>3013081.70039677</v>
      </c>
      <c r="Q299" s="43" t="n">
        <f aca="false">P299-DatosMinisterio!M299</f>
        <v>-172.299603234045</v>
      </c>
      <c r="S299" s="14" t="n">
        <f aca="false">B299+DatosMinisterio!B299</f>
        <v>6457</v>
      </c>
      <c r="T299" s="14" t="n">
        <f aca="false">C299+DatosMinisterio!C299</f>
        <v>42</v>
      </c>
      <c r="U299" s="14" t="n">
        <f aca="false">D299+DatosMinisterio!D299</f>
        <v>369.112571898956</v>
      </c>
      <c r="V299" s="14" t="n">
        <f aca="false">E299+DatosMinisterio!E299</f>
        <v>197.974573365231</v>
      </c>
      <c r="W299" s="14" t="n">
        <f aca="false">F299+DatosMinisterio!F299</f>
        <v>18</v>
      </c>
      <c r="X299" s="14" t="n">
        <f aca="false">G299+DatosMinisterio!G299</f>
        <v>74</v>
      </c>
      <c r="Y299" s="14" t="n">
        <f aca="false">H299+DatosMinisterio!H299</f>
        <v>6</v>
      </c>
      <c r="Z299" s="14" t="n">
        <f aca="false">X299+0.33*Y299</f>
        <v>75.98</v>
      </c>
      <c r="AC299" s="50" t="n">
        <f aca="false">IF(T299&gt;0,S299/T299,0)</f>
        <v>153.738095238095</v>
      </c>
      <c r="AD299" s="51" t="n">
        <f aca="false">EXP((((AC299-AC$315)/AC$316+2)/4-1.9)^3)</f>
        <v>0.0290125177262674</v>
      </c>
      <c r="AE299" s="52" t="n">
        <f aca="false">S299/U299</f>
        <v>17.493308252225</v>
      </c>
      <c r="AF299" s="51" t="n">
        <f aca="false">EXP((((AE299-AE$315)/AE$316+2)/4-1.9)^3)</f>
        <v>0.0276111582075844</v>
      </c>
      <c r="AG299" s="51" t="n">
        <f aca="false">V299/U299</f>
        <v>0.536352832272064</v>
      </c>
      <c r="AH299" s="51" t="n">
        <f aca="false">EXP((((AG299-AG$315)/AG$316+2)/4-1.9)^3)</f>
        <v>0.0431334374716904</v>
      </c>
      <c r="AI299" s="51" t="n">
        <f aca="false">W299/U299</f>
        <v>0.0487656107387409</v>
      </c>
      <c r="AJ299" s="51" t="n">
        <f aca="false">EXP((((AI299-AI$315)/AI$316+2)/4-1.9)^3)</f>
        <v>0.0248857643470296</v>
      </c>
      <c r="AK299" s="51" t="n">
        <f aca="false">Z299/U299</f>
        <v>0.205845061329419</v>
      </c>
      <c r="AL299" s="51" t="n">
        <f aca="false">EXP((((AK299-AK$315)/AK$316+2)/4-1.9)^3)</f>
        <v>0.0349733205566583</v>
      </c>
      <c r="AM299" s="51" t="n">
        <f aca="false">0.01*AD299+0.15*AF299+0.24*AH299+0.25*AJ299+0.35*AL299</f>
        <v>0.0332459271831938</v>
      </c>
      <c r="AO299" s="44" t="n">
        <f aca="false">AO333</f>
        <v>7.85059370724695E-005</v>
      </c>
      <c r="AP299" s="43" t="n">
        <f aca="false">AO299*$J$315</f>
        <v>591.907995001878</v>
      </c>
      <c r="AQ299" s="44" t="n">
        <f aca="false">AQ333</f>
        <v>0.00175791071170021</v>
      </c>
      <c r="AR299" s="43" t="n">
        <f aca="false">AQ299*$J$315</f>
        <v>13254.0473186669</v>
      </c>
      <c r="AS299" s="44" t="n">
        <f aca="false">AS333</f>
        <v>0.00223099813733694</v>
      </c>
      <c r="AT299" s="43" t="n">
        <f aca="false">AS299*$J$315</f>
        <v>16820.9651851557</v>
      </c>
      <c r="AU299" s="44" t="n">
        <f aca="false">AU333</f>
        <v>0.0026116063558473</v>
      </c>
      <c r="AV299" s="43" t="n">
        <f aca="false">AU299*$J$315</f>
        <v>19690.6213653213</v>
      </c>
      <c r="AW299" s="44" t="n">
        <f aca="false">AW333</f>
        <v>0.00705896095998773</v>
      </c>
      <c r="AX299" s="43" t="n">
        <f aca="false">AW299*$J$315</f>
        <v>53222.1585326201</v>
      </c>
    </row>
    <row r="300" customFormat="false" ht="13.8" hidden="false" customHeight="false" outlineLevel="0" collapsed="false">
      <c r="A300" s="13" t="s">
        <v>32</v>
      </c>
      <c r="B300" s="41"/>
      <c r="C300" s="41"/>
      <c r="D300" s="41"/>
      <c r="E300" s="41"/>
      <c r="F300" s="41"/>
      <c r="G300" s="41"/>
      <c r="H300" s="41"/>
      <c r="I300" s="15" t="n">
        <f aca="false">AO300+AQ300+AS300+AU300+AW300</f>
        <v>0.0167932096178382</v>
      </c>
      <c r="J300" s="43" t="n">
        <f aca="false">AP300+AR300+AT300+AV300+AX300</f>
        <v>126615.07403402</v>
      </c>
      <c r="K300" s="15" t="n">
        <f aca="false">I300-DatosMinisterio!J300</f>
        <v>0</v>
      </c>
      <c r="L300" s="43" t="n">
        <f aca="false">J300-DatosMinisterio!K300</f>
        <v>0.0740340201737126</v>
      </c>
      <c r="M300" s="44" t="n">
        <f aca="false">M334</f>
        <v>0.0209471510384165</v>
      </c>
      <c r="N300" s="43" t="n">
        <f aca="false">ROUND((N$315*M300),0)</f>
        <v>3000753</v>
      </c>
      <c r="O300" s="43" t="n">
        <f aca="false">N300-DatosMinisterio!L300</f>
        <v>423</v>
      </c>
      <c r="P300" s="14" t="n">
        <f aca="false">N300+J300</f>
        <v>3127368.07403402</v>
      </c>
      <c r="Q300" s="43" t="n">
        <f aca="false">P300-DatosMinisterio!M300</f>
        <v>423.074034020305</v>
      </c>
      <c r="S300" s="14" t="n">
        <f aca="false">B300+DatosMinisterio!B300</f>
        <v>7982</v>
      </c>
      <c r="T300" s="14" t="n">
        <f aca="false">C300+DatosMinisterio!C300</f>
        <v>38</v>
      </c>
      <c r="U300" s="14" t="n">
        <f aca="false">D300+DatosMinisterio!D300</f>
        <v>313.839393939394</v>
      </c>
      <c r="V300" s="14" t="n">
        <f aca="false">E300+DatosMinisterio!E300</f>
        <v>163.112121212121</v>
      </c>
      <c r="W300" s="14" t="n">
        <f aca="false">F300+DatosMinisterio!F300</f>
        <v>12</v>
      </c>
      <c r="X300" s="14" t="n">
        <f aca="false">G300+DatosMinisterio!G300</f>
        <v>66</v>
      </c>
      <c r="Y300" s="14" t="n">
        <f aca="false">H300+DatosMinisterio!H300</f>
        <v>3</v>
      </c>
      <c r="Z300" s="14" t="n">
        <f aca="false">X300+0.33*Y300</f>
        <v>66.99</v>
      </c>
      <c r="AC300" s="50" t="n">
        <f aca="false">IF(T300&gt;0,S300/T300,0)</f>
        <v>210.052631578947</v>
      </c>
      <c r="AD300" s="51" t="n">
        <f aca="false">EXP((((AC300-AC$315)/AC$316+2)/4-1.9)^3)</f>
        <v>0.083286390257438</v>
      </c>
      <c r="AE300" s="52" t="n">
        <f aca="false">S300/U300</f>
        <v>25.4333909449921</v>
      </c>
      <c r="AF300" s="51" t="n">
        <f aca="false">EXP((((AE300-AE$315)/AE$316+2)/4-1.9)^3)</f>
        <v>0.139202447791308</v>
      </c>
      <c r="AG300" s="51" t="n">
        <f aca="false">V300/U300</f>
        <v>0.519731188505991</v>
      </c>
      <c r="AH300" s="51" t="n">
        <f aca="false">EXP((((AG300-AG$315)/AG$316+2)/4-1.9)^3)</f>
        <v>0.033805683671383</v>
      </c>
      <c r="AI300" s="51" t="n">
        <f aca="false">W300/U300</f>
        <v>0.0382361176822733</v>
      </c>
      <c r="AJ300" s="51" t="n">
        <f aca="false">EXP((((AI300-AI$315)/AI$316+2)/4-1.9)^3)</f>
        <v>0.0191206037656897</v>
      </c>
      <c r="AK300" s="51" t="n">
        <f aca="false">Z300/U300</f>
        <v>0.213453126961291</v>
      </c>
      <c r="AL300" s="51" t="n">
        <f aca="false">EXP((((AK300-AK$315)/AK$316+2)/4-1.9)^3)</f>
        <v>0.0372639146402254</v>
      </c>
      <c r="AM300" s="51" t="n">
        <f aca="false">0.01*AD300+0.15*AF300+0.24*AH300+0.25*AJ300+0.35*AL300</f>
        <v>0.0476491162179039</v>
      </c>
      <c r="AO300" s="44" t="n">
        <f aca="false">AO334</f>
        <v>0.000234705470122192</v>
      </c>
      <c r="AP300" s="43" t="n">
        <f aca="false">AO300*$J$315</f>
        <v>1769.59921015601</v>
      </c>
      <c r="AQ300" s="44" t="n">
        <f aca="false">AQ334</f>
        <v>0.00862207556150319</v>
      </c>
      <c r="AR300" s="43" t="n">
        <f aca="false">AQ300*$J$315</f>
        <v>65007.5096059676</v>
      </c>
      <c r="AS300" s="44" t="n">
        <f aca="false">AS334</f>
        <v>0.00294225495004883</v>
      </c>
      <c r="AT300" s="43" t="n">
        <f aca="false">AS300*$J$315</f>
        <v>22183.5990144302</v>
      </c>
      <c r="AU300" s="44" t="n">
        <f aca="false">AU334</f>
        <v>0.00220616428592328</v>
      </c>
      <c r="AV300" s="43" t="n">
        <f aca="false">AU300*$J$315</f>
        <v>16633.7264138401</v>
      </c>
      <c r="AW300" s="44" t="n">
        <f aca="false">AW334</f>
        <v>0.00278800935024068</v>
      </c>
      <c r="AX300" s="43" t="n">
        <f aca="false">AW300*$J$315</f>
        <v>21020.6397896263</v>
      </c>
    </row>
    <row r="301" customFormat="false" ht="13.8" hidden="false" customHeight="false" outlineLevel="0" collapsed="false">
      <c r="A301" s="13" t="s">
        <v>33</v>
      </c>
      <c r="B301" s="41"/>
      <c r="C301" s="41"/>
      <c r="D301" s="41"/>
      <c r="E301" s="41"/>
      <c r="F301" s="41"/>
      <c r="G301" s="41"/>
      <c r="H301" s="41"/>
      <c r="I301" s="15" t="n">
        <f aca="false">AO301+AQ301+AS301+AU301+AW301</f>
        <v>0.0338077317198951</v>
      </c>
      <c r="J301" s="43" t="n">
        <f aca="false">AP301+AR301+AT301+AV301+AX301</f>
        <v>254898.768731493</v>
      </c>
      <c r="K301" s="15" t="n">
        <f aca="false">I301-DatosMinisterio!J301</f>
        <v>3.12250225675825E-016</v>
      </c>
      <c r="L301" s="43" t="n">
        <f aca="false">J301-DatosMinisterio!K301</f>
        <v>-0.23126850737026</v>
      </c>
      <c r="M301" s="44" t="n">
        <f aca="false">M335</f>
        <v>0.0210017476863088</v>
      </c>
      <c r="N301" s="43" t="n">
        <f aca="false">ROUND((N$315*M301),0)</f>
        <v>3008574</v>
      </c>
      <c r="O301" s="43" t="n">
        <f aca="false">N301-DatosMinisterio!L301</f>
        <v>-1068</v>
      </c>
      <c r="P301" s="14" t="n">
        <f aca="false">N301+J301</f>
        <v>3263472.76873149</v>
      </c>
      <c r="Q301" s="43" t="n">
        <f aca="false">P301-DatosMinisterio!M301</f>
        <v>-1068.23126850743</v>
      </c>
      <c r="S301" s="14" t="n">
        <f aca="false">B301+DatosMinisterio!B301</f>
        <v>9702</v>
      </c>
      <c r="T301" s="14" t="n">
        <f aca="false">C301+DatosMinisterio!C301</f>
        <v>41</v>
      </c>
      <c r="U301" s="14" t="n">
        <f aca="false">D301+DatosMinisterio!D301</f>
        <v>439.086124541735</v>
      </c>
      <c r="V301" s="14" t="n">
        <f aca="false">E301+DatosMinisterio!E301</f>
        <v>312.919196642049</v>
      </c>
      <c r="W301" s="14" t="n">
        <f aca="false">F301+DatosMinisterio!F301</f>
        <v>20</v>
      </c>
      <c r="X301" s="14" t="n">
        <f aca="false">G301+DatosMinisterio!G301</f>
        <v>75</v>
      </c>
      <c r="Y301" s="14" t="n">
        <f aca="false">H301+DatosMinisterio!H301</f>
        <v>13</v>
      </c>
      <c r="Z301" s="14" t="n">
        <f aca="false">X301+0.33*Y301</f>
        <v>79.29</v>
      </c>
      <c r="AC301" s="50" t="n">
        <f aca="false">IF(T301&gt;0,S301/T301,0)</f>
        <v>236.634146341463</v>
      </c>
      <c r="AD301" s="51" t="n">
        <f aca="false">EXP((((AC301-AC$315)/AC$316+2)/4-1.9)^3)</f>
        <v>0.126110912208941</v>
      </c>
      <c r="AE301" s="52" t="n">
        <f aca="false">S301/U301</f>
        <v>22.0958929415631</v>
      </c>
      <c r="AF301" s="51" t="n">
        <f aca="false">EXP((((AE301-AE$315)/AE$316+2)/4-1.9)^3)</f>
        <v>0.0762277766202764</v>
      </c>
      <c r="AG301" s="51" t="n">
        <f aca="false">V301/U301</f>
        <v>0.712660180206414</v>
      </c>
      <c r="AH301" s="51" t="n">
        <f aca="false">EXP((((AG301-AG$315)/AG$316+2)/4-1.9)^3)</f>
        <v>0.290380524072791</v>
      </c>
      <c r="AI301" s="51" t="n">
        <f aca="false">W301/U301</f>
        <v>0.0455491505701156</v>
      </c>
      <c r="AJ301" s="51" t="n">
        <f aca="false">EXP((((AI301-AI$315)/AI$316+2)/4-1.9)^3)</f>
        <v>0.0229904198434294</v>
      </c>
      <c r="AK301" s="51" t="n">
        <f aca="false">Z301/U301</f>
        <v>0.180579607435223</v>
      </c>
      <c r="AL301" s="51" t="n">
        <f aca="false">EXP((((AK301-AK$315)/AK$316+2)/4-1.9)^3)</f>
        <v>0.0281646183725547</v>
      </c>
      <c r="AM301" s="51" t="n">
        <f aca="false">0.01*AD301+0.15*AF301+0.24*AH301+0.25*AJ301+0.35*AL301</f>
        <v>0.0979918227838523</v>
      </c>
      <c r="AO301" s="44" t="n">
        <f aca="false">AO335</f>
        <v>0.000428768711769141</v>
      </c>
      <c r="AP301" s="43" t="n">
        <f aca="false">AO301*$J$315</f>
        <v>3232.76987660861</v>
      </c>
      <c r="AQ301" s="44" t="n">
        <f aca="false">AQ335</f>
        <v>0.00623146729277591</v>
      </c>
      <c r="AR301" s="43" t="n">
        <f aca="false">AQ301*$J$315</f>
        <v>46983.1384571835</v>
      </c>
      <c r="AS301" s="44" t="n">
        <f aca="false">AS335</f>
        <v>0.0189148046189144</v>
      </c>
      <c r="AT301" s="43" t="n">
        <f aca="false">AS301*$J$315</f>
        <v>142611.17687824</v>
      </c>
      <c r="AU301" s="44" t="n">
        <f aca="false">AU335</f>
        <v>0.00289135502437941</v>
      </c>
      <c r="AV301" s="43" t="n">
        <f aca="false">AU301*$J$315</f>
        <v>21799.8309317575</v>
      </c>
      <c r="AW301" s="44" t="n">
        <f aca="false">AW335</f>
        <v>0.00534133607205622</v>
      </c>
      <c r="AX301" s="43" t="n">
        <f aca="false">AW301*$J$315</f>
        <v>40271.8525877034</v>
      </c>
    </row>
    <row r="302" customFormat="false" ht="13.8" hidden="false" customHeight="false" outlineLevel="0" collapsed="false">
      <c r="A302" s="13" t="s">
        <v>34</v>
      </c>
      <c r="B302" s="41"/>
      <c r="C302" s="41"/>
      <c r="D302" s="41"/>
      <c r="E302" s="41"/>
      <c r="F302" s="41"/>
      <c r="G302" s="41"/>
      <c r="H302" s="41"/>
      <c r="I302" s="15" t="n">
        <f aca="false">AO302+AQ302+AS302+AU302+AW302</f>
        <v>0.0347834771104768</v>
      </c>
      <c r="J302" s="43" t="n">
        <f aca="false">AP302+AR302+AT302+AV302+AX302</f>
        <v>262255.5562473</v>
      </c>
      <c r="K302" s="15" t="n">
        <f aca="false">I302-DatosMinisterio!J302</f>
        <v>0</v>
      </c>
      <c r="L302" s="43" t="n">
        <f aca="false">J302-DatosMinisterio!K302</f>
        <v>-0.443752699531615</v>
      </c>
      <c r="M302" s="44" t="n">
        <f aca="false">M336</f>
        <v>0.021905841071252</v>
      </c>
      <c r="N302" s="43" t="n">
        <f aca="false">ROUND((N$315*M302),0)</f>
        <v>3138089</v>
      </c>
      <c r="O302" s="43" t="n">
        <f aca="false">N302-DatosMinisterio!L302</f>
        <v>-601</v>
      </c>
      <c r="P302" s="14" t="n">
        <f aca="false">N302+J302</f>
        <v>3400344.5562473</v>
      </c>
      <c r="Q302" s="43" t="n">
        <f aca="false">P302-DatosMinisterio!M302</f>
        <v>-601.443752699532</v>
      </c>
      <c r="S302" s="14" t="n">
        <f aca="false">B302+DatosMinisterio!B302</f>
        <v>6983</v>
      </c>
      <c r="T302" s="14" t="n">
        <f aca="false">C302+DatosMinisterio!C302</f>
        <v>48</v>
      </c>
      <c r="U302" s="14" t="n">
        <f aca="false">D302+DatosMinisterio!D302</f>
        <v>367.848484848485</v>
      </c>
      <c r="V302" s="14" t="n">
        <f aca="false">E302+DatosMinisterio!E302</f>
        <v>221.416666666667</v>
      </c>
      <c r="W302" s="14" t="n">
        <f aca="false">F302+DatosMinisterio!F302</f>
        <v>56</v>
      </c>
      <c r="X302" s="14" t="n">
        <f aca="false">G302+DatosMinisterio!G302</f>
        <v>171</v>
      </c>
      <c r="Y302" s="14" t="n">
        <f aca="false">H302+DatosMinisterio!H302</f>
        <v>22</v>
      </c>
      <c r="Z302" s="14" t="n">
        <f aca="false">X302+0.33*Y302</f>
        <v>178.26</v>
      </c>
      <c r="AC302" s="50" t="n">
        <f aca="false">IF(T302&gt;0,S302/T302,0)</f>
        <v>145.479166666667</v>
      </c>
      <c r="AD302" s="51" t="n">
        <f aca="false">EXP((((AC302-AC$315)/AC$316+2)/4-1.9)^3)</f>
        <v>0.0243292908317309</v>
      </c>
      <c r="AE302" s="52" t="n">
        <f aca="false">S302/U302</f>
        <v>18.9833594200511</v>
      </c>
      <c r="AF302" s="51" t="n">
        <f aca="false">EXP((((AE302-AE$315)/AE$316+2)/4-1.9)^3)</f>
        <v>0.0393201422831627</v>
      </c>
      <c r="AG302" s="51" t="n">
        <f aca="false">V302/U302</f>
        <v>0.601923552187166</v>
      </c>
      <c r="AH302" s="51" t="n">
        <f aca="false">EXP((((AG302-AG$315)/AG$316+2)/4-1.9)^3)</f>
        <v>0.100648273192304</v>
      </c>
      <c r="AI302" s="51" t="n">
        <f aca="false">W302/U302</f>
        <v>0.152236592800066</v>
      </c>
      <c r="AJ302" s="51" t="n">
        <f aca="false">EXP((((AI302-AI$315)/AI$316+2)/4-1.9)^3)</f>
        <v>0.18324316655198</v>
      </c>
      <c r="AK302" s="51" t="n">
        <f aca="false">Z302/U302</f>
        <v>0.484601697009638</v>
      </c>
      <c r="AL302" s="51" t="n">
        <f aca="false">EXP((((AK302-AK$315)/AK$316+2)/4-1.9)^3)</f>
        <v>0.219645922286432</v>
      </c>
      <c r="AM302" s="51" t="n">
        <f aca="false">0.01*AD302+0.15*AF302+0.24*AH302+0.25*AJ302+0.35*AL302</f>
        <v>0.152983764255191</v>
      </c>
      <c r="AO302" s="44" t="n">
        <f aca="false">AO336</f>
        <v>9.47039179558198E-005</v>
      </c>
      <c r="AP302" s="43" t="n">
        <f aca="false">AO302*$J$315</f>
        <v>714.035247350859</v>
      </c>
      <c r="AQ302" s="44" t="n">
        <f aca="false">AQ336</f>
        <v>0.000809275101189929</v>
      </c>
      <c r="AR302" s="43" t="n">
        <f aca="false">AQ302*$J$315</f>
        <v>6101.65830016256</v>
      </c>
      <c r="AS302" s="44" t="n">
        <f aca="false">AS336</f>
        <v>0.00874139778312101</v>
      </c>
      <c r="AT302" s="43" t="n">
        <f aca="false">AS302*$J$315</f>
        <v>65907.1584680884</v>
      </c>
      <c r="AU302" s="44" t="n">
        <f aca="false">AU336</f>
        <v>0.0110083820070626</v>
      </c>
      <c r="AV302" s="43" t="n">
        <f aca="false">AU302*$J$315</f>
        <v>82999.4464749878</v>
      </c>
      <c r="AW302" s="44" t="n">
        <f aca="false">AW336</f>
        <v>0.0141297183011474</v>
      </c>
      <c r="AX302" s="43" t="n">
        <f aca="false">AW302*$J$315</f>
        <v>106533.257756711</v>
      </c>
    </row>
    <row r="303" customFormat="false" ht="13.8" hidden="false" customHeight="false" outlineLevel="0" collapsed="false">
      <c r="A303" s="13" t="s">
        <v>35</v>
      </c>
      <c r="B303" s="41"/>
      <c r="C303" s="41"/>
      <c r="D303" s="41"/>
      <c r="E303" s="41"/>
      <c r="F303" s="41"/>
      <c r="G303" s="41"/>
      <c r="H303" s="41"/>
      <c r="I303" s="15" t="n">
        <f aca="false">AO303+AQ303+AS303+AU303+AW303</f>
        <v>0.00935743163081573</v>
      </c>
      <c r="J303" s="43" t="n">
        <f aca="false">AP303+AR303+AT303+AV303+AX303</f>
        <v>70551.8436121645</v>
      </c>
      <c r="K303" s="15" t="n">
        <f aca="false">I303-DatosMinisterio!J303</f>
        <v>-6.2450045135165E-017</v>
      </c>
      <c r="L303" s="43" t="n">
        <f aca="false">J303-DatosMinisterio!K303</f>
        <v>-0.156387835522764</v>
      </c>
      <c r="M303" s="44" t="n">
        <f aca="false">M337</f>
        <v>0.0102866013052819</v>
      </c>
      <c r="N303" s="43" t="n">
        <f aca="false">ROUND((N$315*M303),0)</f>
        <v>1473592</v>
      </c>
      <c r="O303" s="43" t="n">
        <f aca="false">N303-DatosMinisterio!L303</f>
        <v>-205</v>
      </c>
      <c r="P303" s="14" t="n">
        <f aca="false">N303+J303</f>
        <v>1544143.84361216</v>
      </c>
      <c r="Q303" s="43" t="n">
        <f aca="false">P303-DatosMinisterio!M303</f>
        <v>-205.156387835508</v>
      </c>
      <c r="S303" s="14" t="n">
        <f aca="false">B303+DatosMinisterio!B303</f>
        <v>3715</v>
      </c>
      <c r="T303" s="14" t="n">
        <f aca="false">C303+DatosMinisterio!C303</f>
        <v>54</v>
      </c>
      <c r="U303" s="14" t="n">
        <f aca="false">D303+DatosMinisterio!D303</f>
        <v>256.976306818757</v>
      </c>
      <c r="V303" s="14" t="n">
        <f aca="false">E303+DatosMinisterio!E303</f>
        <v>80.9545454545455</v>
      </c>
      <c r="W303" s="14" t="n">
        <f aca="false">F303+DatosMinisterio!F303</f>
        <v>7</v>
      </c>
      <c r="X303" s="14" t="n">
        <f aca="false">G303+DatosMinisterio!G303</f>
        <v>46</v>
      </c>
      <c r="Y303" s="14" t="n">
        <f aca="false">H303+DatosMinisterio!H303</f>
        <v>13</v>
      </c>
      <c r="Z303" s="14" t="n">
        <f aca="false">X303+0.33*Y303</f>
        <v>50.29</v>
      </c>
      <c r="AC303" s="50" t="n">
        <f aca="false">IF(T303&gt;0,S303/T303,0)</f>
        <v>68.7962962962963</v>
      </c>
      <c r="AD303" s="51" t="n">
        <f aca="false">EXP((((AC303-AC$315)/AC$316+2)/4-1.9)^3)</f>
        <v>0.00356374670027833</v>
      </c>
      <c r="AE303" s="52" t="n">
        <f aca="false">S303/U303</f>
        <v>14.4565856906806</v>
      </c>
      <c r="AF303" s="51" t="n">
        <f aca="false">EXP((((AE303-AE$315)/AE$316+2)/4-1.9)^3)</f>
        <v>0.0124275209117506</v>
      </c>
      <c r="AG303" s="51" t="n">
        <f aca="false">V303/U303</f>
        <v>0.315027274135596</v>
      </c>
      <c r="AH303" s="51" t="n">
        <f aca="false">EXP((((AG303-AG$315)/AG$316+2)/4-1.9)^3)</f>
        <v>0.000559727832495273</v>
      </c>
      <c r="AI303" s="51" t="n">
        <f aca="false">W303/U303</f>
        <v>0.02723986536602</v>
      </c>
      <c r="AJ303" s="51" t="n">
        <f aca="false">EXP((((AI303-AI$315)/AI$316+2)/4-1.9)^3)</f>
        <v>0.0143317611360256</v>
      </c>
      <c r="AK303" s="51" t="n">
        <f aca="false">Z303/U303</f>
        <v>0.195698975608164</v>
      </c>
      <c r="AL303" s="51" t="n">
        <f aca="false">EXP((((AK303-AK$315)/AK$316+2)/4-1.9)^3)</f>
        <v>0.032095645983095</v>
      </c>
      <c r="AM303" s="51" t="n">
        <f aca="false">0.01*AD303+0.15*AF303+0.24*AH303+0.25*AJ303+0.35*AL303</f>
        <v>0.0168505166616539</v>
      </c>
      <c r="AO303" s="44" t="n">
        <f aca="false">AO337</f>
        <v>1.09826390759974E-005</v>
      </c>
      <c r="AP303" s="43" t="n">
        <f aca="false">AO303*$J$315</f>
        <v>82.8053535530955</v>
      </c>
      <c r="AQ303" s="44" t="n">
        <f aca="false">AQ337</f>
        <v>0.00130612205439925</v>
      </c>
      <c r="AR303" s="43" t="n">
        <f aca="false">AQ303*$J$315</f>
        <v>9847.7149025498</v>
      </c>
      <c r="AS303" s="44" t="n">
        <f aca="false">AS337</f>
        <v>0.000472390459862553</v>
      </c>
      <c r="AT303" s="43" t="n">
        <f aca="false">AS303*$J$315</f>
        <v>3561.66298221683</v>
      </c>
      <c r="AU303" s="44" t="n">
        <f aca="false">AU337</f>
        <v>0.00220639350702697</v>
      </c>
      <c r="AV303" s="43" t="n">
        <f aca="false">AU303*$J$315</f>
        <v>16635.4546627975</v>
      </c>
      <c r="AW303" s="44" t="n">
        <f aca="false">AW337</f>
        <v>0.00536154297045095</v>
      </c>
      <c r="AX303" s="43" t="n">
        <f aca="false">AW303*$J$315</f>
        <v>40424.2057110473</v>
      </c>
    </row>
    <row r="304" customFormat="false" ht="13.8" hidden="false" customHeight="false" outlineLevel="0" collapsed="false">
      <c r="A304" s="13" t="s">
        <v>36</v>
      </c>
      <c r="B304" s="41"/>
      <c r="C304" s="41"/>
      <c r="D304" s="41"/>
      <c r="E304" s="41"/>
      <c r="F304" s="41"/>
      <c r="G304" s="41"/>
      <c r="H304" s="41"/>
      <c r="I304" s="15" t="n">
        <f aca="false">AO304+AQ304+AS304+AU304+AW304</f>
        <v>0.10073561824903</v>
      </c>
      <c r="J304" s="43" t="n">
        <f aca="false">AP304+AR304+AT304+AV304+AX304</f>
        <v>759512.210751862</v>
      </c>
      <c r="K304" s="15" t="n">
        <f aca="false">I304-DatosMinisterio!J304</f>
        <v>0</v>
      </c>
      <c r="L304" s="43" t="n">
        <f aca="false">J304-DatosMinisterio!K304</f>
        <v>0.210751861799508</v>
      </c>
      <c r="M304" s="44" t="n">
        <f aca="false">M338</f>
        <v>0.0567480384481777</v>
      </c>
      <c r="N304" s="43" t="n">
        <f aca="false">ROUND((N$315*M304),0)</f>
        <v>8129356</v>
      </c>
      <c r="O304" s="43" t="n">
        <f aca="false">N304-DatosMinisterio!L304</f>
        <v>-747</v>
      </c>
      <c r="P304" s="14" t="n">
        <f aca="false">N304+J304</f>
        <v>8888868.21075186</v>
      </c>
      <c r="Q304" s="43" t="n">
        <f aca="false">P304-DatosMinisterio!M304</f>
        <v>-746.789248138666</v>
      </c>
      <c r="S304" s="14" t="n">
        <f aca="false">B304+DatosMinisterio!B304</f>
        <v>6853</v>
      </c>
      <c r="T304" s="14" t="n">
        <f aca="false">C304+DatosMinisterio!C304</f>
        <v>25</v>
      </c>
      <c r="U304" s="14" t="n">
        <f aca="false">D304+DatosMinisterio!D304</f>
        <v>295.374242424242</v>
      </c>
      <c r="V304" s="14" t="n">
        <f aca="false">E304+DatosMinisterio!E304</f>
        <v>249.578787878788</v>
      </c>
      <c r="W304" s="14" t="n">
        <f aca="false">F304+DatosMinisterio!F304</f>
        <v>35</v>
      </c>
      <c r="X304" s="14" t="n">
        <f aca="false">G304+DatosMinisterio!G304</f>
        <v>154</v>
      </c>
      <c r="Y304" s="14" t="n">
        <f aca="false">H304+DatosMinisterio!H304</f>
        <v>39</v>
      </c>
      <c r="Z304" s="14" t="n">
        <f aca="false">X304+0.33*Y304</f>
        <v>166.87</v>
      </c>
      <c r="AC304" s="50" t="n">
        <f aca="false">IF(T304&gt;0,S304/T304,0)</f>
        <v>274.12</v>
      </c>
      <c r="AD304" s="51" t="n">
        <f aca="false">EXP((((AC304-AC$315)/AC$316+2)/4-1.9)^3)</f>
        <v>0.20846355235496</v>
      </c>
      <c r="AE304" s="52" t="n">
        <f aca="false">S304/U304</f>
        <v>23.201075164019</v>
      </c>
      <c r="AF304" s="51" t="n">
        <f aca="false">EXP((((AE304-AE$315)/AE$316+2)/4-1.9)^3)</f>
        <v>0.0941635197868717</v>
      </c>
      <c r="AG304" s="51" t="n">
        <f aca="false">V304/U304</f>
        <v>0.84495786034153</v>
      </c>
      <c r="AH304" s="51" t="n">
        <f aca="false">EXP((((AG304-AG$315)/AG$316+2)/4-1.9)^3)</f>
        <v>0.622684933742827</v>
      </c>
      <c r="AI304" s="51" t="n">
        <f aca="false">W304/U304</f>
        <v>0.118493744453621</v>
      </c>
      <c r="AJ304" s="51" t="n">
        <f aca="false">EXP((((AI304-AI$315)/AI$316+2)/4-1.9)^3)</f>
        <v>0.106755412530295</v>
      </c>
      <c r="AK304" s="51" t="n">
        <f aca="false">Z304/U304</f>
        <v>0.564944318199306</v>
      </c>
      <c r="AL304" s="51" t="n">
        <f aca="false">EXP((((AK304-AK$315)/AK$316+2)/4-1.9)^3)</f>
        <v>0.315908615537407</v>
      </c>
      <c r="AM304" s="51" t="n">
        <f aca="false">0.01*AD304+0.15*AF304+0.24*AH304+0.25*AJ304+0.35*AL304</f>
        <v>0.302910416160525</v>
      </c>
      <c r="AO304" s="44" t="n">
        <f aca="false">AO338</f>
        <v>0.000763060786452132</v>
      </c>
      <c r="AP304" s="43" t="n">
        <f aca="false">AO304*$J$315</f>
        <v>5753.2181261209</v>
      </c>
      <c r="AQ304" s="44" t="n">
        <f aca="false">AQ338</f>
        <v>0.00493686844817528</v>
      </c>
      <c r="AR304" s="43" t="n">
        <f aca="false">AQ304*$J$315</f>
        <v>37222.3046271008</v>
      </c>
      <c r="AS304" s="44" t="n">
        <f aca="false">AS338</f>
        <v>0.0595165831874624</v>
      </c>
      <c r="AT304" s="43" t="n">
        <f aca="false">AS304*$J$315</f>
        <v>448734.742078599</v>
      </c>
      <c r="AU304" s="44" t="n">
        <f aca="false">AU338</f>
        <v>0.014787450657323</v>
      </c>
      <c r="AV304" s="43" t="n">
        <f aca="false">AU304*$J$315</f>
        <v>111492.335435541</v>
      </c>
      <c r="AW304" s="44" t="n">
        <f aca="false">AW338</f>
        <v>0.0207316551696171</v>
      </c>
      <c r="AX304" s="43" t="n">
        <f aca="false">AW304*$J$315</f>
        <v>156309.6104845</v>
      </c>
    </row>
    <row r="305" customFormat="false" ht="13.8" hidden="false" customHeight="false" outlineLevel="0" collapsed="false">
      <c r="A305" s="13" t="s">
        <v>37</v>
      </c>
      <c r="B305" s="41"/>
      <c r="C305" s="41"/>
      <c r="D305" s="41"/>
      <c r="E305" s="41"/>
      <c r="F305" s="41"/>
      <c r="G305" s="41"/>
      <c r="H305" s="41"/>
      <c r="I305" s="15" t="n">
        <f aca="false">AO305+AQ305+AS305+AU305+AW305</f>
        <v>0.00750763063142962</v>
      </c>
      <c r="J305" s="43" t="n">
        <f aca="false">AP305+AR305+AT305+AV305+AX305</f>
        <v>56604.9748589341</v>
      </c>
      <c r="K305" s="15" t="n">
        <f aca="false">I305-DatosMinisterio!J305</f>
        <v>-1.07552855510562E-016</v>
      </c>
      <c r="L305" s="43" t="n">
        <f aca="false">J305-DatosMinisterio!K305</f>
        <v>-0.0251410659548128</v>
      </c>
      <c r="M305" s="44" t="n">
        <f aca="false">M339</f>
        <v>0.00974277961553529</v>
      </c>
      <c r="N305" s="43" t="n">
        <f aca="false">ROUND((N$315*M305),0)</f>
        <v>1395687</v>
      </c>
      <c r="O305" s="43" t="n">
        <f aca="false">N305-DatosMinisterio!L305</f>
        <v>-27</v>
      </c>
      <c r="P305" s="14" t="n">
        <f aca="false">N305+J305</f>
        <v>1452291.97485893</v>
      </c>
      <c r="Q305" s="43" t="n">
        <f aca="false">P305-DatosMinisterio!M305</f>
        <v>-27.0251410659403</v>
      </c>
      <c r="S305" s="14" t="n">
        <f aca="false">B305+DatosMinisterio!B305</f>
        <v>2966</v>
      </c>
      <c r="T305" s="14" t="n">
        <f aca="false">C305+DatosMinisterio!C305</f>
        <v>38</v>
      </c>
      <c r="U305" s="14" t="n">
        <f aca="false">D305+DatosMinisterio!D305</f>
        <v>172.494607087827</v>
      </c>
      <c r="V305" s="14" t="n">
        <f aca="false">E305+DatosMinisterio!E305</f>
        <v>70.4772727272727</v>
      </c>
      <c r="W305" s="14" t="n">
        <f aca="false">F305+DatosMinisterio!F305</f>
        <v>0</v>
      </c>
      <c r="X305" s="14" t="n">
        <f aca="false">G305+DatosMinisterio!G305</f>
        <v>12</v>
      </c>
      <c r="Y305" s="14" t="n">
        <f aca="false">H305+DatosMinisterio!H305</f>
        <v>1</v>
      </c>
      <c r="Z305" s="14" t="n">
        <f aca="false">X305+0.33*Y305</f>
        <v>12.33</v>
      </c>
      <c r="AC305" s="50" t="n">
        <f aca="false">IF(T305&gt;0,S305/T305,0)</f>
        <v>78.0526315789474</v>
      </c>
      <c r="AD305" s="51" t="n">
        <f aca="false">EXP((((AC305-AC$315)/AC$316+2)/4-1.9)^3)</f>
        <v>0.00462464794053728</v>
      </c>
      <c r="AE305" s="52" t="n">
        <f aca="false">S305/U305</f>
        <v>17.1947404621748</v>
      </c>
      <c r="AF305" s="51" t="n">
        <f aca="false">EXP((((AE305-AE$315)/AE$316+2)/4-1.9)^3)</f>
        <v>0.0256468972827025</v>
      </c>
      <c r="AG305" s="51" t="n">
        <f aca="false">V305/U305</f>
        <v>0.408576673306596</v>
      </c>
      <c r="AH305" s="51" t="n">
        <f aca="false">EXP((((AG305-AG$315)/AG$316+2)/4-1.9)^3)</f>
        <v>0.00476281621467267</v>
      </c>
      <c r="AI305" s="51" t="n">
        <f aca="false">W305/U305</f>
        <v>0</v>
      </c>
      <c r="AJ305" s="51" t="n">
        <f aca="false">EXP((((AI305-AI$315)/AI$316+2)/4-1.9)^3)</f>
        <v>0.00661125146968685</v>
      </c>
      <c r="AK305" s="51" t="n">
        <f aca="false">Z305/U305</f>
        <v>0.0714804955828102</v>
      </c>
      <c r="AL305" s="51" t="n">
        <f aca="false">EXP((((AK305-AK$315)/AK$316+2)/4-1.9)^3)</f>
        <v>0.00993376609135648</v>
      </c>
      <c r="AM305" s="51" t="n">
        <f aca="false">0.01*AD305+0.15*AF305+0.24*AH305+0.25*AJ305+0.35*AL305</f>
        <v>0.0101659879627287</v>
      </c>
      <c r="AO305" s="44" t="n">
        <f aca="false">AO339</f>
        <v>2.16176162202214E-005</v>
      </c>
      <c r="AP305" s="43" t="n">
        <f aca="false">AO305*$J$315</f>
        <v>162.989454693338</v>
      </c>
      <c r="AQ305" s="44" t="n">
        <f aca="false">AQ339</f>
        <v>0.00534692148444037</v>
      </c>
      <c r="AR305" s="43" t="n">
        <f aca="false">AQ305*$J$315</f>
        <v>40313.9646924542</v>
      </c>
      <c r="AS305" s="44" t="n">
        <f aca="false">AS339</f>
        <v>0.000313481597396268</v>
      </c>
      <c r="AT305" s="43" t="n">
        <f aca="false">AS305*$J$315</f>
        <v>2363.54434714315</v>
      </c>
      <c r="AU305" s="44" t="n">
        <f aca="false">AU339</f>
        <v>0.000574289142800649</v>
      </c>
      <c r="AV305" s="43" t="n">
        <f aca="false">AU305*$J$315</f>
        <v>4329.9443041192</v>
      </c>
      <c r="AW305" s="44" t="n">
        <f aca="false">AW339</f>
        <v>0.00125132079057212</v>
      </c>
      <c r="AX305" s="43" t="n">
        <f aca="false">AW305*$J$315</f>
        <v>9434.53206052419</v>
      </c>
    </row>
    <row r="306" customFormat="false" ht="13.8" hidden="false" customHeight="false" outlineLevel="0" collapsed="false">
      <c r="A306" s="13" t="s">
        <v>38</v>
      </c>
      <c r="B306" s="41"/>
      <c r="C306" s="41"/>
      <c r="D306" s="41"/>
      <c r="E306" s="41"/>
      <c r="F306" s="41"/>
      <c r="G306" s="41"/>
      <c r="H306" s="41"/>
      <c r="I306" s="15" t="n">
        <f aca="false">AO306+AQ306+AS306+AU306+AW306</f>
        <v>0.0781712247858681</v>
      </c>
      <c r="J306" s="43" t="n">
        <f aca="false">AP306+AR306+AT306+AV306+AX306</f>
        <v>589384.378497793</v>
      </c>
      <c r="K306" s="15" t="n">
        <f aca="false">I306-DatosMinisterio!J306</f>
        <v>0</v>
      </c>
      <c r="L306" s="43" t="n">
        <f aca="false">J306-DatosMinisterio!K306</f>
        <v>0.378497793339193</v>
      </c>
      <c r="M306" s="44" t="n">
        <f aca="false">M340</f>
        <v>0.0367719285622236</v>
      </c>
      <c r="N306" s="43" t="n">
        <f aca="false">ROUND((N$315*M306),0)</f>
        <v>5267708</v>
      </c>
      <c r="O306" s="43" t="n">
        <f aca="false">N306-DatosMinisterio!L306</f>
        <v>-16</v>
      </c>
      <c r="P306" s="14" t="n">
        <f aca="false">N306+J306</f>
        <v>5857092.37849779</v>
      </c>
      <c r="Q306" s="43" t="n">
        <f aca="false">P306-DatosMinisterio!M306</f>
        <v>-15.6215022066608</v>
      </c>
      <c r="S306" s="14" t="n">
        <f aca="false">B306+DatosMinisterio!B306</f>
        <v>8874</v>
      </c>
      <c r="T306" s="14" t="n">
        <f aca="false">C306+DatosMinisterio!C306</f>
        <v>72</v>
      </c>
      <c r="U306" s="14" t="n">
        <f aca="false">D306+DatosMinisterio!D306</f>
        <v>300.727272727273</v>
      </c>
      <c r="V306" s="14" t="n">
        <f aca="false">E306+DatosMinisterio!E306</f>
        <v>229.204545454545</v>
      </c>
      <c r="W306" s="14" t="n">
        <f aca="false">F306+DatosMinisterio!F306</f>
        <v>15</v>
      </c>
      <c r="X306" s="14" t="n">
        <f aca="false">G306+DatosMinisterio!G306</f>
        <v>73</v>
      </c>
      <c r="Y306" s="14" t="n">
        <f aca="false">H306+DatosMinisterio!H306</f>
        <v>10</v>
      </c>
      <c r="Z306" s="14" t="n">
        <f aca="false">X306+0.33*Y306</f>
        <v>76.3</v>
      </c>
      <c r="AC306" s="50" t="n">
        <f aca="false">IF(T306&gt;0,S306/T306,0)</f>
        <v>123.25</v>
      </c>
      <c r="AD306" s="51" t="n">
        <f aca="false">EXP((((AC306-AC$315)/AC$316+2)/4-1.9)^3)</f>
        <v>0.0147178818877749</v>
      </c>
      <c r="AE306" s="52" t="n">
        <f aca="false">S306/U306</f>
        <v>29.5084643288996</v>
      </c>
      <c r="AF306" s="51" t="n">
        <f aca="false">EXP((((AE306-AE$315)/AE$316+2)/4-1.9)^3)</f>
        <v>0.253080861096366</v>
      </c>
      <c r="AG306" s="51" t="n">
        <f aca="false">V306/U306</f>
        <v>0.762167472793226</v>
      </c>
      <c r="AH306" s="51" t="n">
        <f aca="false">EXP((((AG306-AG$315)/AG$316+2)/4-1.9)^3)</f>
        <v>0.408947835785812</v>
      </c>
      <c r="AI306" s="51" t="n">
        <f aca="false">W306/U306</f>
        <v>0.0498790810157194</v>
      </c>
      <c r="AJ306" s="51" t="n">
        <f aca="false">EXP((((AI306-AI$315)/AI$316+2)/4-1.9)^3)</f>
        <v>0.0255710028461565</v>
      </c>
      <c r="AK306" s="51" t="n">
        <f aca="false">Z306/U306</f>
        <v>0.253718258766626</v>
      </c>
      <c r="AL306" s="51" t="n">
        <f aca="false">EXP((((AK306-AK$315)/AK$316+2)/4-1.9)^3)</f>
        <v>0.0514438424419029</v>
      </c>
      <c r="AM306" s="51" t="n">
        <f aca="false">0.01*AD306+0.15*AF306+0.24*AH306+0.25*AJ306+0.35*AL306</f>
        <v>0.160654884138133</v>
      </c>
      <c r="AO306" s="44" t="n">
        <f aca="false">AO340</f>
        <v>5.88223265922107E-005</v>
      </c>
      <c r="AP306" s="43" t="n">
        <f aca="false">AO306*$J$315</f>
        <v>443.500284091901</v>
      </c>
      <c r="AQ306" s="44" t="n">
        <f aca="false">AQ340</f>
        <v>0.0253102993189506</v>
      </c>
      <c r="AR306" s="43" t="n">
        <f aca="false">AQ306*$J$315</f>
        <v>190831.02605282</v>
      </c>
      <c r="AS306" s="44" t="n">
        <f aca="false">AS340</f>
        <v>0.0379797734838912</v>
      </c>
      <c r="AT306" s="43" t="n">
        <f aca="false">AS306*$J$315</f>
        <v>286354.540965782</v>
      </c>
      <c r="AU306" s="44" t="n">
        <f aca="false">AU340</f>
        <v>0.00275113285883877</v>
      </c>
      <c r="AV306" s="43" t="n">
        <f aca="false">AU306*$J$315</f>
        <v>20742.6036193394</v>
      </c>
      <c r="AW306" s="44" t="n">
        <f aca="false">AW340</f>
        <v>0.0120711967975953</v>
      </c>
      <c r="AX306" s="43" t="n">
        <f aca="false">AW306*$J$315</f>
        <v>91012.7075757604</v>
      </c>
    </row>
    <row r="307" customFormat="false" ht="13.8" hidden="false" customHeight="false" outlineLevel="0" collapsed="false">
      <c r="A307" s="13" t="s">
        <v>39</v>
      </c>
      <c r="B307" s="41"/>
      <c r="C307" s="41"/>
      <c r="D307" s="41"/>
      <c r="E307" s="41"/>
      <c r="F307" s="41"/>
      <c r="G307" s="41"/>
      <c r="H307" s="41"/>
      <c r="I307" s="15" t="n">
        <f aca="false">AO307+AQ307+AS307+AU307+AW307</f>
        <v>0.00987890387909272</v>
      </c>
      <c r="J307" s="43" t="n">
        <f aca="false">AP307+AR307+AT307+AV307+AX307</f>
        <v>74483.5665421363</v>
      </c>
      <c r="K307" s="15" t="n">
        <f aca="false">I307-DatosMinisterio!J307</f>
        <v>3.64291929955129E-017</v>
      </c>
      <c r="L307" s="43" t="n">
        <f aca="false">J307-DatosMinisterio!K307</f>
        <v>-0.433457863691729</v>
      </c>
      <c r="M307" s="44" t="n">
        <f aca="false">M341</f>
        <v>0.0130120808029053</v>
      </c>
      <c r="N307" s="43" t="n">
        <f aca="false">ROUND((N$315*M307),0)</f>
        <v>1864026</v>
      </c>
      <c r="O307" s="43" t="n">
        <f aca="false">N307-DatosMinisterio!L307</f>
        <v>-564</v>
      </c>
      <c r="P307" s="14" t="n">
        <f aca="false">N307+J307</f>
        <v>1938509.56654214</v>
      </c>
      <c r="Q307" s="43" t="n">
        <f aca="false">P307-DatosMinisterio!M307</f>
        <v>-564.43345786375</v>
      </c>
      <c r="S307" s="14" t="n">
        <f aca="false">B307+DatosMinisterio!B307</f>
        <v>17362</v>
      </c>
      <c r="T307" s="14" t="n">
        <f aca="false">C307+DatosMinisterio!C307</f>
        <v>185</v>
      </c>
      <c r="U307" s="14" t="n">
        <f aca="false">D307+DatosMinisterio!D307</f>
        <v>423.4718798151</v>
      </c>
      <c r="V307" s="14" t="n">
        <f aca="false">E307+DatosMinisterio!E307</f>
        <v>200.062788906009</v>
      </c>
      <c r="W307" s="14" t="n">
        <f aca="false">F307+DatosMinisterio!F307</f>
        <v>20</v>
      </c>
      <c r="X307" s="14" t="n">
        <f aca="false">G307+DatosMinisterio!G307</f>
        <v>31</v>
      </c>
      <c r="Y307" s="14" t="n">
        <f aca="false">H307+DatosMinisterio!H307</f>
        <v>2</v>
      </c>
      <c r="Z307" s="14" t="n">
        <f aca="false">X307+0.33*Y307</f>
        <v>31.66</v>
      </c>
      <c r="AC307" s="50" t="n">
        <f aca="false">IF(T307&gt;0,S307/T307,0)</f>
        <v>93.8486486486486</v>
      </c>
      <c r="AD307" s="51" t="n">
        <f aca="false">EXP((((AC307-AC$315)/AC$316+2)/4-1.9)^3)</f>
        <v>0.00708038228964856</v>
      </c>
      <c r="AE307" s="52" t="n">
        <f aca="false">S307/U307</f>
        <v>40.9991804121226</v>
      </c>
      <c r="AF307" s="51" t="n">
        <f aca="false">EXP((((AE307-AE$315)/AE$316+2)/4-1.9)^3)</f>
        <v>0.698458975386573</v>
      </c>
      <c r="AG307" s="51" t="n">
        <f aca="false">V307/U307</f>
        <v>0.472434649009899</v>
      </c>
      <c r="AH307" s="51" t="n">
        <f aca="false">EXP((((AG307-AG$315)/AG$316+2)/4-1.9)^3)</f>
        <v>0.0157853770160962</v>
      </c>
      <c r="AI307" s="51" t="n">
        <f aca="false">W307/U307</f>
        <v>0.0472286377285136</v>
      </c>
      <c r="AJ307" s="51" t="n">
        <f aca="false">EXP((((AI307-AI$315)/AI$316+2)/4-1.9)^3)</f>
        <v>0.0239646916998484</v>
      </c>
      <c r="AK307" s="51" t="n">
        <f aca="false">Z307/U307</f>
        <v>0.074762933524237</v>
      </c>
      <c r="AL307" s="51" t="n">
        <f aca="false">EXP((((AK307-AK$315)/AK$316+2)/4-1.9)^3)</f>
        <v>0.010277138932561</v>
      </c>
      <c r="AM307" s="51" t="n">
        <f aca="false">0.01*AD307+0.15*AF307+0.24*AH307+0.25*AJ307+0.35*AL307</f>
        <v>0.118216312166104</v>
      </c>
      <c r="AO307" s="44" t="n">
        <f aca="false">AO341</f>
        <v>2.68286332315652E-005</v>
      </c>
      <c r="AP307" s="43" t="n">
        <f aca="false">AO307*$J$315</f>
        <v>202.278746002069</v>
      </c>
      <c r="AQ307" s="44" t="n">
        <f aca="false">AQ341</f>
        <v>0.00140954672257135</v>
      </c>
      <c r="AR307" s="43" t="n">
        <f aca="false">AQ307*$J$315</f>
        <v>10627.5016327556</v>
      </c>
      <c r="AS307" s="44" t="n">
        <f aca="false">AS341</f>
        <v>0.00354004001596041</v>
      </c>
      <c r="AT307" s="43" t="n">
        <f aca="false">AS307*$J$315</f>
        <v>26690.6945666961</v>
      </c>
      <c r="AU307" s="44" t="n">
        <f aca="false">AU341</f>
        <v>0.00307731004846951</v>
      </c>
      <c r="AV307" s="43" t="n">
        <f aca="false">AU307*$J$315</f>
        <v>23201.8684027336</v>
      </c>
      <c r="AW307" s="44" t="n">
        <f aca="false">AW341</f>
        <v>0.00182517845885988</v>
      </c>
      <c r="AX307" s="43" t="n">
        <f aca="false">AW307*$J$315</f>
        <v>13761.223193949</v>
      </c>
    </row>
    <row r="308" customFormat="false" ht="13.8" hidden="false" customHeight="false" outlineLevel="0" collapsed="false">
      <c r="A308" s="13" t="s">
        <v>40</v>
      </c>
      <c r="B308" s="41"/>
      <c r="C308" s="41"/>
      <c r="D308" s="41"/>
      <c r="E308" s="41"/>
      <c r="F308" s="41"/>
      <c r="G308" s="41"/>
      <c r="H308" s="41"/>
      <c r="I308" s="15" t="n">
        <f aca="false">AO308+AQ308+AS308+AU308+AW308</f>
        <v>0.010025431459217</v>
      </c>
      <c r="J308" s="43" t="n">
        <f aca="false">AP308+AR308+AT308+AV308+AX308</f>
        <v>75588.3345303687</v>
      </c>
      <c r="K308" s="15" t="n">
        <f aca="false">I308-DatosMinisterio!J308</f>
        <v>-8.32667268468867E-017</v>
      </c>
      <c r="L308" s="43" t="n">
        <f aca="false">J308-DatosMinisterio!K308</f>
        <v>0.334530368709238</v>
      </c>
      <c r="M308" s="44" t="n">
        <f aca="false">M342</f>
        <v>0.0260239598133304</v>
      </c>
      <c r="N308" s="43" t="n">
        <f aca="false">ROUND((N$315*M308),0)</f>
        <v>3728024</v>
      </c>
      <c r="O308" s="43" t="n">
        <f aca="false">N308-DatosMinisterio!L308</f>
        <v>111</v>
      </c>
      <c r="P308" s="14" t="n">
        <f aca="false">N308+J308</f>
        <v>3803612.33453037</v>
      </c>
      <c r="Q308" s="43" t="n">
        <f aca="false">P308-DatosMinisterio!M308</f>
        <v>111.334530368913</v>
      </c>
      <c r="S308" s="14" t="n">
        <f aca="false">B308+DatosMinisterio!B308</f>
        <v>5847</v>
      </c>
      <c r="T308" s="14" t="n">
        <f aca="false">C308+DatosMinisterio!C308</f>
        <v>34</v>
      </c>
      <c r="U308" s="14" t="n">
        <f aca="false">D308+DatosMinisterio!D308</f>
        <v>292.355265946175</v>
      </c>
      <c r="V308" s="14" t="n">
        <f aca="false">E308+DatosMinisterio!E308</f>
        <v>165.833333333333</v>
      </c>
      <c r="W308" s="14" t="n">
        <f aca="false">F308+DatosMinisterio!F308</f>
        <v>6</v>
      </c>
      <c r="X308" s="14" t="n">
        <f aca="false">G308+DatosMinisterio!G308</f>
        <v>17</v>
      </c>
      <c r="Y308" s="14" t="n">
        <f aca="false">H308+DatosMinisterio!H308</f>
        <v>6</v>
      </c>
      <c r="Z308" s="14" t="n">
        <f aca="false">X308+0.33*Y308</f>
        <v>18.98</v>
      </c>
      <c r="AC308" s="50" t="n">
        <f aca="false">IF(T308&gt;0,S308/T308,0)</f>
        <v>171.970588235294</v>
      </c>
      <c r="AD308" s="51" t="n">
        <f aca="false">EXP((((AC308-AC$315)/AC$316+2)/4-1.9)^3)</f>
        <v>0.0419507828408791</v>
      </c>
      <c r="AE308" s="52" t="n">
        <f aca="false">S308/U308</f>
        <v>19.9996397570498</v>
      </c>
      <c r="AF308" s="51" t="n">
        <f aca="false">EXP((((AE308-AE$315)/AE$316+2)/4-1.9)^3)</f>
        <v>0.0493544730180012</v>
      </c>
      <c r="AG308" s="51" t="n">
        <f aca="false">V308/U308</f>
        <v>0.567232243266192</v>
      </c>
      <c r="AH308" s="51" t="n">
        <f aca="false">EXP((((AG308-AG$315)/AG$316+2)/4-1.9)^3)</f>
        <v>0.0657212216464714</v>
      </c>
      <c r="AI308" s="51" t="n">
        <f aca="false">W308/U308</f>
        <v>0.0205229756357618</v>
      </c>
      <c r="AJ308" s="51" t="n">
        <f aca="false">EXP((((AI308-AI$315)/AI$316+2)/4-1.9)^3)</f>
        <v>0.0119373862585062</v>
      </c>
      <c r="AK308" s="51" t="n">
        <f aca="false">Z308/U308</f>
        <v>0.0649210129277931</v>
      </c>
      <c r="AL308" s="51" t="n">
        <f aca="false">EXP((((AK308-AK$315)/AK$316+2)/4-1.9)^3)</f>
        <v>0.0092769055443267</v>
      </c>
      <c r="AM308" s="51" t="n">
        <f aca="false">0.01*AD308+0.15*AF308+0.24*AH308+0.25*AJ308+0.35*AL308</f>
        <v>0.029827035481403</v>
      </c>
      <c r="AO308" s="44" t="n">
        <f aca="false">AO342</f>
        <v>0.000136073483494913</v>
      </c>
      <c r="AP308" s="43" t="n">
        <f aca="false">AO308*$J$315</f>
        <v>1025.94766449377</v>
      </c>
      <c r="AQ308" s="44" t="n">
        <f aca="false">AQ342</f>
        <v>0.00315672975230094</v>
      </c>
      <c r="AR308" s="43" t="n">
        <f aca="false">AQ308*$J$315</f>
        <v>23800.6658875035</v>
      </c>
      <c r="AS308" s="44" t="n">
        <f aca="false">AS342</f>
        <v>0.00464924036652037</v>
      </c>
      <c r="AT308" s="43" t="n">
        <f aca="false">AS308*$J$315</f>
        <v>35053.6869725986</v>
      </c>
      <c r="AU308" s="44" t="n">
        <f aca="false">AU342</f>
        <v>0.000794065851360173</v>
      </c>
      <c r="AV308" s="43" t="n">
        <f aca="false">AU308*$J$315</f>
        <v>5986.98574280039</v>
      </c>
      <c r="AW308" s="44" t="n">
        <f aca="false">AW342</f>
        <v>0.00128932200554062</v>
      </c>
      <c r="AX308" s="43" t="n">
        <f aca="false">AW308*$J$315</f>
        <v>9721.04826297238</v>
      </c>
    </row>
    <row r="309" customFormat="false" ht="13.8" hidden="false" customHeight="false" outlineLevel="0" collapsed="false">
      <c r="A309" s="13" t="s">
        <v>41</v>
      </c>
      <c r="B309" s="41"/>
      <c r="C309" s="41"/>
      <c r="D309" s="41"/>
      <c r="E309" s="41"/>
      <c r="F309" s="41"/>
      <c r="G309" s="41"/>
      <c r="H309" s="41"/>
      <c r="I309" s="15" t="n">
        <f aca="false">AO309+AQ309+AS309+AU309+AW309</f>
        <v>0.0121239119108901</v>
      </c>
      <c r="J309" s="43" t="n">
        <f aca="false">AP309+AR309+AT309+AV309+AX309</f>
        <v>91410.16155415</v>
      </c>
      <c r="K309" s="15" t="n">
        <f aca="false">I309-DatosMinisterio!J309</f>
        <v>-6.76542155630955E-017</v>
      </c>
      <c r="L309" s="43" t="n">
        <f aca="false">J309-DatosMinisterio!K309</f>
        <v>0.161554149977746</v>
      </c>
      <c r="M309" s="44" t="n">
        <f aca="false">M343</f>
        <v>0.0117201974076351</v>
      </c>
      <c r="N309" s="43" t="n">
        <f aca="false">ROUND((N$315*M309),0)</f>
        <v>1678959</v>
      </c>
      <c r="O309" s="43" t="n">
        <f aca="false">N309-DatosMinisterio!L309</f>
        <v>562</v>
      </c>
      <c r="P309" s="14" t="n">
        <f aca="false">N309+J309</f>
        <v>1770369.16155415</v>
      </c>
      <c r="Q309" s="43" t="n">
        <f aca="false">P309-DatosMinisterio!M309</f>
        <v>562.161554150051</v>
      </c>
      <c r="S309" s="14" t="n">
        <f aca="false">B309+DatosMinisterio!B309</f>
        <v>6581</v>
      </c>
      <c r="T309" s="14" t="n">
        <f aca="false">C309+DatosMinisterio!C309</f>
        <v>58</v>
      </c>
      <c r="U309" s="14" t="n">
        <f aca="false">D309+DatosMinisterio!D309</f>
        <v>388.041402562851</v>
      </c>
      <c r="V309" s="14" t="n">
        <f aca="false">E309+DatosMinisterio!E309</f>
        <v>219.335409099792</v>
      </c>
      <c r="W309" s="14" t="n">
        <f aca="false">F309+DatosMinisterio!F309</f>
        <v>0</v>
      </c>
      <c r="X309" s="14" t="n">
        <f aca="false">G309+DatosMinisterio!G309</f>
        <v>6</v>
      </c>
      <c r="Y309" s="14" t="n">
        <f aca="false">H309+DatosMinisterio!H309</f>
        <v>3</v>
      </c>
      <c r="Z309" s="14" t="n">
        <f aca="false">X309+0.33*Y309</f>
        <v>6.99</v>
      </c>
      <c r="AC309" s="50" t="n">
        <f aca="false">IF(T309&gt;0,S309/T309,0)</f>
        <v>113.465517241379</v>
      </c>
      <c r="AD309" s="51" t="n">
        <f aca="false">EXP((((AC309-AC$315)/AC$316+2)/4-1.9)^3)</f>
        <v>0.0116369058098751</v>
      </c>
      <c r="AE309" s="52" t="n">
        <f aca="false">S309/U309</f>
        <v>16.9595304947752</v>
      </c>
      <c r="AF309" s="51" t="n">
        <f aca="false">EXP((((AE309-AE$315)/AE$316+2)/4-1.9)^3)</f>
        <v>0.0241812696456046</v>
      </c>
      <c r="AG309" s="51" t="n">
        <f aca="false">V309/U309</f>
        <v>0.565237131015334</v>
      </c>
      <c r="AH309" s="51" t="n">
        <f aca="false">EXP((((AG309-AG$315)/AG$316+2)/4-1.9)^3)</f>
        <v>0.0640346575485839</v>
      </c>
      <c r="AI309" s="51" t="n">
        <f aca="false">W309/U309</f>
        <v>0</v>
      </c>
      <c r="AJ309" s="51" t="n">
        <f aca="false">EXP((((AI309-AI$315)/AI$316+2)/4-1.9)^3)</f>
        <v>0.00661125146968685</v>
      </c>
      <c r="AK309" s="51" t="n">
        <f aca="false">Z309/U309</f>
        <v>0.0180135417350674</v>
      </c>
      <c r="AL309" s="51" t="n">
        <f aca="false">EXP((((AK309-AK$315)/AK$316+2)/4-1.9)^3)</f>
        <v>0.00557611510262087</v>
      </c>
      <c r="AM309" s="51" t="n">
        <f aca="false">0.01*AD309+0.15*AF309+0.24*AH309+0.25*AJ309+0.35*AL309</f>
        <v>0.0227163304699386</v>
      </c>
      <c r="AO309" s="44" t="n">
        <f aca="false">AO343</f>
        <v>5.0338072826862E-005</v>
      </c>
      <c r="AP309" s="43" t="n">
        <f aca="false">AO309*$J$315</f>
        <v>379.531903831706</v>
      </c>
      <c r="AQ309" s="44" t="n">
        <f aca="false">AQ343</f>
        <v>0.00746762689482231</v>
      </c>
      <c r="AR309" s="43" t="n">
        <f aca="false">AQ309*$J$315</f>
        <v>56303.3603261891</v>
      </c>
      <c r="AS309" s="44" t="n">
        <f aca="false">AS343</f>
        <v>0.00317266988367234</v>
      </c>
      <c r="AT309" s="43" t="n">
        <f aca="false">AS309*$J$315</f>
        <v>23920.8490424591</v>
      </c>
      <c r="AU309" s="44" t="n">
        <f aca="false">AU343</f>
        <v>0.000510378954417899</v>
      </c>
      <c r="AV309" s="43" t="n">
        <f aca="false">AU309*$J$315</f>
        <v>3848.0832770875</v>
      </c>
      <c r="AW309" s="44" t="n">
        <f aca="false">AW343</f>
        <v>0.000922898105150721</v>
      </c>
      <c r="AX309" s="43" t="n">
        <f aca="false">AW309*$J$315</f>
        <v>6958.33700458258</v>
      </c>
    </row>
    <row r="310" customFormat="false" ht="13.8" hidden="false" customHeight="false" outlineLevel="0" collapsed="false">
      <c r="A310" s="13" t="s">
        <v>42</v>
      </c>
      <c r="B310" s="41"/>
      <c r="C310" s="41"/>
      <c r="D310" s="41"/>
      <c r="E310" s="41"/>
      <c r="F310" s="41"/>
      <c r="G310" s="41"/>
      <c r="H310" s="41"/>
      <c r="I310" s="15" t="n">
        <f aca="false">AO310+AQ310+AS310+AU310+AW310</f>
        <v>0.0411588941441097</v>
      </c>
      <c r="J310" s="43" t="n">
        <f aca="false">AP310+AR310+AT310+AV310+AX310</f>
        <v>310324.026663684</v>
      </c>
      <c r="K310" s="15" t="n">
        <f aca="false">I310-DatosMinisterio!J310</f>
        <v>-1.52655665885959E-016</v>
      </c>
      <c r="L310" s="43" t="n">
        <f aca="false">J310-DatosMinisterio!K310</f>
        <v>0.0266636836458929</v>
      </c>
      <c r="M310" s="44" t="n">
        <f aca="false">M344</f>
        <v>0.0151029737267854</v>
      </c>
      <c r="N310" s="43" t="n">
        <f aca="false">ROUND((N$315*M310),0)</f>
        <v>2163554</v>
      </c>
      <c r="O310" s="43" t="n">
        <f aca="false">N310-DatosMinisterio!L310</f>
        <v>531</v>
      </c>
      <c r="P310" s="14" t="n">
        <f aca="false">N310+J310</f>
        <v>2473878.02666368</v>
      </c>
      <c r="Q310" s="43" t="n">
        <f aca="false">P310-DatosMinisterio!M310</f>
        <v>531.026663683821</v>
      </c>
      <c r="S310" s="14" t="n">
        <f aca="false">B310+DatosMinisterio!B310</f>
        <v>10165</v>
      </c>
      <c r="T310" s="14" t="n">
        <f aca="false">C310+DatosMinisterio!C310</f>
        <v>63</v>
      </c>
      <c r="U310" s="14" t="n">
        <f aca="false">D310+DatosMinisterio!D310</f>
        <v>332.727272727273</v>
      </c>
      <c r="V310" s="14" t="n">
        <f aca="false">E310+DatosMinisterio!E310</f>
        <v>148.909090909091</v>
      </c>
      <c r="W310" s="14" t="n">
        <f aca="false">F310+DatosMinisterio!F310</f>
        <v>4</v>
      </c>
      <c r="X310" s="14" t="n">
        <f aca="false">G310+DatosMinisterio!G310</f>
        <v>20</v>
      </c>
      <c r="Y310" s="14" t="n">
        <f aca="false">H310+DatosMinisterio!H310</f>
        <v>0</v>
      </c>
      <c r="Z310" s="14" t="n">
        <f aca="false">X310+0.33*Y310</f>
        <v>20</v>
      </c>
      <c r="AC310" s="50" t="n">
        <f aca="false">IF(T310&gt;0,S310/T310,0)</f>
        <v>161.349206349206</v>
      </c>
      <c r="AD310" s="51" t="n">
        <f aca="false">EXP((((AC310-AC$315)/AC$316+2)/4-1.9)^3)</f>
        <v>0.0339524302144578</v>
      </c>
      <c r="AE310" s="52" t="n">
        <f aca="false">S310/U310</f>
        <v>30.5505464480874</v>
      </c>
      <c r="AF310" s="51" t="n">
        <f aca="false">EXP((((AE310-AE$315)/AE$316+2)/4-1.9)^3)</f>
        <v>0.288361972353024</v>
      </c>
      <c r="AG310" s="51" t="n">
        <f aca="false">V310/U310</f>
        <v>0.447540983606557</v>
      </c>
      <c r="AH310" s="51" t="n">
        <f aca="false">EXP((((AG310-AG$315)/AG$316+2)/4-1.9)^3)</f>
        <v>0.0101348140602265</v>
      </c>
      <c r="AI310" s="51" t="n">
        <f aca="false">W310/U310</f>
        <v>0.0120218579234973</v>
      </c>
      <c r="AJ310" s="51" t="n">
        <f aca="false">EXP((((AI310-AI$315)/AI$316+2)/4-1.9)^3)</f>
        <v>0.00940166433127211</v>
      </c>
      <c r="AK310" s="51" t="n">
        <f aca="false">Z310/U310</f>
        <v>0.0601092896174863</v>
      </c>
      <c r="AL310" s="51" t="n">
        <f aca="false">EXP((((AK310-AK$315)/AK$316+2)/4-1.9)^3)</f>
        <v>0.00881907212739151</v>
      </c>
      <c r="AM310" s="51" t="n">
        <f aca="false">0.01*AD310+0.15*AF310+0.24*AH310+0.25*AJ310+0.35*AL310</f>
        <v>0.0514632668569575</v>
      </c>
      <c r="AO310" s="44" t="n">
        <f aca="false">AO344</f>
        <v>0.000357736762297065</v>
      </c>
      <c r="AP310" s="43" t="n">
        <f aca="false">AO310*$J$315</f>
        <v>2697.21319948393</v>
      </c>
      <c r="AQ310" s="44" t="n">
        <f aca="false">AQ344</f>
        <v>0.0383871276768055</v>
      </c>
      <c r="AR310" s="43" t="n">
        <f aca="false">AQ310*$J$315</f>
        <v>289425.852672576</v>
      </c>
      <c r="AS310" s="44" t="n">
        <f aca="false">AS344</f>
        <v>0.000537290212601761</v>
      </c>
      <c r="AT310" s="43" t="n">
        <f aca="false">AS310*$J$315</f>
        <v>4050.98498705478</v>
      </c>
      <c r="AU310" s="44" t="n">
        <f aca="false">AU344</f>
        <v>0.00056666622513891</v>
      </c>
      <c r="AV310" s="43" t="n">
        <f aca="false">AU310*$J$315</f>
        <v>4272.47010436461</v>
      </c>
      <c r="AW310" s="44" t="n">
        <f aca="false">AW344</f>
        <v>0.00131007326726644</v>
      </c>
      <c r="AX310" s="43" t="n">
        <f aca="false">AW310*$J$315</f>
        <v>9877.50570020481</v>
      </c>
    </row>
    <row r="311" customFormat="false" ht="13.8" hidden="false" customHeight="false" outlineLevel="0" collapsed="false">
      <c r="A311" s="13" t="s">
        <v>43</v>
      </c>
      <c r="B311" s="41"/>
      <c r="C311" s="41"/>
      <c r="D311" s="41"/>
      <c r="E311" s="41"/>
      <c r="F311" s="41"/>
      <c r="G311" s="41"/>
      <c r="H311" s="41"/>
      <c r="I311" s="15" t="n">
        <f aca="false">AO311+AQ311+AS311+AU311+AW311</f>
        <v>0.0152191474621069</v>
      </c>
      <c r="J311" s="43" t="n">
        <f aca="false">AP311+AR311+AT311+AV311+AX311</f>
        <v>114747.182135001</v>
      </c>
      <c r="K311" s="15" t="n">
        <f aca="false">I311-DatosMinisterio!J311</f>
        <v>1.56125112837913E-016</v>
      </c>
      <c r="L311" s="43" t="n">
        <f aca="false">J311-DatosMinisterio!K311</f>
        <v>0.182135001115967</v>
      </c>
      <c r="M311" s="44" t="n">
        <f aca="false">M345</f>
        <v>0.0140140090167392</v>
      </c>
      <c r="N311" s="43" t="n">
        <f aca="false">ROUND((N$315*M311),0)</f>
        <v>2007556</v>
      </c>
      <c r="O311" s="43" t="n">
        <f aca="false">N311-DatosMinisterio!L311</f>
        <v>960</v>
      </c>
      <c r="P311" s="14" t="n">
        <f aca="false">N311+J311</f>
        <v>2122303.182135</v>
      </c>
      <c r="Q311" s="43" t="n">
        <f aca="false">P311-DatosMinisterio!M311</f>
        <v>960.182135001291</v>
      </c>
      <c r="S311" s="14" t="n">
        <f aca="false">B311+DatosMinisterio!B311</f>
        <v>4411</v>
      </c>
      <c r="T311" s="14" t="n">
        <f aca="false">C311+DatosMinisterio!C311</f>
        <v>32</v>
      </c>
      <c r="U311" s="14" t="n">
        <f aca="false">D311+DatosMinisterio!D311</f>
        <v>288.307954545455</v>
      </c>
      <c r="V311" s="14" t="n">
        <f aca="false">E311+DatosMinisterio!E311</f>
        <v>159.215909090909</v>
      </c>
      <c r="W311" s="14" t="n">
        <f aca="false">F311+DatosMinisterio!F311</f>
        <v>33</v>
      </c>
      <c r="X311" s="14" t="n">
        <f aca="false">G311+DatosMinisterio!G311</f>
        <v>44</v>
      </c>
      <c r="Y311" s="14" t="n">
        <f aca="false">H311+DatosMinisterio!H311</f>
        <v>1</v>
      </c>
      <c r="Z311" s="14" t="n">
        <f aca="false">X311+0.33*Y311</f>
        <v>44.33</v>
      </c>
      <c r="AC311" s="50" t="n">
        <f aca="false">IF(T311&gt;0,S311/T311,0)</f>
        <v>137.84375</v>
      </c>
      <c r="AD311" s="51" t="n">
        <f aca="false">EXP((((AC311-AC$315)/AC$316+2)/4-1.9)^3)</f>
        <v>0.0205697054928261</v>
      </c>
      <c r="AE311" s="52" t="n">
        <f aca="false">S311/U311</f>
        <v>15.2996125512886</v>
      </c>
      <c r="AF311" s="51" t="n">
        <f aca="false">EXP((((AE311-AE$315)/AE$316+2)/4-1.9)^3)</f>
        <v>0.0156785496384449</v>
      </c>
      <c r="AG311" s="51" t="n">
        <f aca="false">V311/U311</f>
        <v>0.552242512149649</v>
      </c>
      <c r="AH311" s="51" t="n">
        <f aca="false">EXP((((AG311-AG$315)/AG$316+2)/4-1.9)^3)</f>
        <v>0.0538410965013733</v>
      </c>
      <c r="AI311" s="51" t="n">
        <f aca="false">W311/U311</f>
        <v>0.114460941780214</v>
      </c>
      <c r="AJ311" s="51" t="n">
        <f aca="false">EXP((((AI311-AI$315)/AI$316+2)/4-1.9)^3)</f>
        <v>0.0994039439070083</v>
      </c>
      <c r="AK311" s="51" t="n">
        <f aca="false">Z311/U311</f>
        <v>0.153759198458088</v>
      </c>
      <c r="AL311" s="51" t="n">
        <f aca="false">EXP((((AK311-AK$315)/AK$316+2)/4-1.9)^3)</f>
        <v>0.0221587487947037</v>
      </c>
      <c r="AM311" s="51" t="n">
        <f aca="false">0.01*AD311+0.15*AF311+0.24*AH311+0.25*AJ311+0.35*AL311</f>
        <v>0.0480858907159229</v>
      </c>
      <c r="AO311" s="44" t="n">
        <f aca="false">AO345</f>
        <v>9.98885554874268E-005</v>
      </c>
      <c r="AP311" s="43" t="n">
        <f aca="false">AO311*$J$315</f>
        <v>753.125646377777</v>
      </c>
      <c r="AQ311" s="44" t="n">
        <f aca="false">AQ345</f>
        <v>0.000354602582855604</v>
      </c>
      <c r="AR311" s="43" t="n">
        <f aca="false">AQ311*$J$315</f>
        <v>2673.5825552505</v>
      </c>
      <c r="AS311" s="44" t="n">
        <f aca="false">AS345</f>
        <v>0.0071685996304677</v>
      </c>
      <c r="AT311" s="43" t="n">
        <f aca="false">AS311*$J$315</f>
        <v>54048.7967212525</v>
      </c>
      <c r="AU311" s="44" t="n">
        <f aca="false">AU345</f>
        <v>0.00534197151560348</v>
      </c>
      <c r="AV311" s="43" t="n">
        <f aca="false">AU311*$J$315</f>
        <v>40276.6436153634</v>
      </c>
      <c r="AW311" s="44" t="n">
        <f aca="false">AW345</f>
        <v>0.00225408517769264</v>
      </c>
      <c r="AX311" s="43" t="n">
        <f aca="false">AW311*$J$315</f>
        <v>16995.0335967569</v>
      </c>
    </row>
    <row r="312" customFormat="false" ht="13.8" hidden="false" customHeight="false" outlineLevel="0" collapsed="false">
      <c r="A312" s="13" t="s">
        <v>44</v>
      </c>
      <c r="B312" s="41"/>
      <c r="C312" s="41"/>
      <c r="D312" s="41"/>
      <c r="E312" s="41"/>
      <c r="F312" s="41"/>
      <c r="G312" s="41"/>
      <c r="H312" s="41"/>
      <c r="I312" s="15" t="n">
        <f aca="false">AO312+AQ312+AS312+AU312+AW312</f>
        <v>0.0176135496845209</v>
      </c>
      <c r="J312" s="43" t="n">
        <f aca="false">AP312+AR312+AT312+AV312+AX312</f>
        <v>132800.158400845</v>
      </c>
      <c r="K312" s="15" t="n">
        <f aca="false">I312-DatosMinisterio!J312</f>
        <v>0</v>
      </c>
      <c r="L312" s="43" t="n">
        <f aca="false">J312-DatosMinisterio!K312</f>
        <v>0.158400845160941</v>
      </c>
      <c r="M312" s="44" t="n">
        <f aca="false">M346</f>
        <v>0.00846664444961034</v>
      </c>
      <c r="N312" s="43" t="n">
        <f aca="false">ROUND((N$315*M312),0)</f>
        <v>1212877</v>
      </c>
      <c r="O312" s="43" t="n">
        <f aca="false">N312-DatosMinisterio!L312</f>
        <v>-1094</v>
      </c>
      <c r="P312" s="14" t="n">
        <f aca="false">N312+J312</f>
        <v>1345677.15840085</v>
      </c>
      <c r="Q312" s="43" t="n">
        <f aca="false">P312-DatosMinisterio!M312</f>
        <v>-1093.84159915475</v>
      </c>
      <c r="S312" s="14" t="n">
        <f aca="false">B312+DatosMinisterio!B312</f>
        <v>5248</v>
      </c>
      <c r="T312" s="14" t="n">
        <f aca="false">C312+DatosMinisterio!C312</f>
        <v>23</v>
      </c>
      <c r="U312" s="14" t="n">
        <f aca="false">D312+DatosMinisterio!D312</f>
        <v>248.966666666667</v>
      </c>
      <c r="V312" s="14" t="n">
        <f aca="false">E312+DatosMinisterio!E312</f>
        <v>158.512121212121</v>
      </c>
      <c r="W312" s="14" t="n">
        <f aca="false">F312+DatosMinisterio!F312</f>
        <v>7</v>
      </c>
      <c r="X312" s="14" t="n">
        <f aca="false">G312+DatosMinisterio!G312</f>
        <v>28</v>
      </c>
      <c r="Y312" s="14" t="n">
        <f aca="false">H312+DatosMinisterio!H312</f>
        <v>5</v>
      </c>
      <c r="Z312" s="14" t="n">
        <f aca="false">X312+0.33*Y312</f>
        <v>29.65</v>
      </c>
      <c r="AC312" s="50" t="n">
        <f aca="false">IF(T312&gt;0,S312/T312,0)</f>
        <v>228.173913043478</v>
      </c>
      <c r="AD312" s="51" t="n">
        <f aca="false">EXP((((AC312-AC$315)/AC$316+2)/4-1.9)^3)</f>
        <v>0.11111583674223</v>
      </c>
      <c r="AE312" s="52" t="n">
        <f aca="false">S312/U312</f>
        <v>21.0791270585085</v>
      </c>
      <c r="AF312" s="51" t="n">
        <f aca="false">EXP((((AE312-AE$315)/AE$316+2)/4-1.9)^3)</f>
        <v>0.0620862161965374</v>
      </c>
      <c r="AG312" s="51" t="n">
        <f aca="false">V312/U312</f>
        <v>0.636680095911584</v>
      </c>
      <c r="AH312" s="51" t="n">
        <f aca="false">EXP((((AG312-AG$315)/AG$316+2)/4-1.9)^3)</f>
        <v>0.147161514109607</v>
      </c>
      <c r="AI312" s="51" t="n">
        <f aca="false">W312/U312</f>
        <v>0.028116213683224</v>
      </c>
      <c r="AJ312" s="51" t="n">
        <f aca="false">EXP((((AI312-AI$315)/AI$316+2)/4-1.9)^3)</f>
        <v>0.014672141409792</v>
      </c>
      <c r="AK312" s="51" t="n">
        <f aca="false">Z312/U312</f>
        <v>0.119092247958227</v>
      </c>
      <c r="AL312" s="51" t="n">
        <f aca="false">EXP((((AK312-AK$315)/AK$316+2)/4-1.9)^3)</f>
        <v>0.0160006615946934</v>
      </c>
      <c r="AM312" s="51" t="n">
        <f aca="false">0.01*AD312+0.15*AF312+0.24*AH312+0.25*AJ312+0.35*AL312</f>
        <v>0.0550111210937993</v>
      </c>
      <c r="AO312" s="44" t="n">
        <f aca="false">AO346</f>
        <v>0.000340201277108697</v>
      </c>
      <c r="AP312" s="43" t="n">
        <f aca="false">AO312*$J$315</f>
        <v>2565.00162076408</v>
      </c>
      <c r="AQ312" s="44" t="n">
        <f aca="false">AQ346</f>
        <v>0.00382422241404916</v>
      </c>
      <c r="AR312" s="43" t="n">
        <f aca="false">AQ312*$J$315</f>
        <v>28833.3329420875</v>
      </c>
      <c r="AS312" s="44" t="n">
        <f aca="false">AS346</f>
        <v>0.0108362101748913</v>
      </c>
      <c r="AT312" s="43" t="n">
        <f aca="false">AS312*$J$315</f>
        <v>81701.3295710109</v>
      </c>
      <c r="AU312" s="44" t="n">
        <f aca="false">AU346</f>
        <v>0.00097363069267706</v>
      </c>
      <c r="AV312" s="43" t="n">
        <f aca="false">AU312*$J$315</f>
        <v>7340.84341471883</v>
      </c>
      <c r="AW312" s="44" t="n">
        <f aca="false">AW346</f>
        <v>0.00163928512579466</v>
      </c>
      <c r="AX312" s="43" t="n">
        <f aca="false">AW312*$J$315</f>
        <v>12359.6508522639</v>
      </c>
    </row>
    <row r="313" customFormat="false" ht="13.8" hidden="false" customHeight="false" outlineLevel="0" collapsed="false">
      <c r="A313" s="13" t="s">
        <v>45</v>
      </c>
      <c r="B313" s="41"/>
      <c r="C313" s="41"/>
      <c r="D313" s="41"/>
      <c r="E313" s="41"/>
      <c r="F313" s="41"/>
      <c r="G313" s="41"/>
      <c r="H313" s="41"/>
      <c r="I313" s="15" t="n">
        <f aca="false">AO313+AQ313+AS313+AU313+AW313</f>
        <v>0.00676717060833666</v>
      </c>
      <c r="J313" s="43" t="n">
        <f aca="false">AP313+AR313+AT313+AV313+AX313</f>
        <v>51022.1587816809</v>
      </c>
      <c r="K313" s="15" t="n">
        <f aca="false">I313-DatosMinisterio!J313</f>
        <v>0</v>
      </c>
      <c r="L313" s="43" t="n">
        <f aca="false">J313-DatosMinisterio!K313</f>
        <v>0.158781680940592</v>
      </c>
      <c r="M313" s="44" t="n">
        <f aca="false">M347</f>
        <v>0.00523219135549327</v>
      </c>
      <c r="N313" s="43" t="n">
        <f aca="false">ROUND((N$315*M313),0)</f>
        <v>749530</v>
      </c>
      <c r="O313" s="43" t="n">
        <f aca="false">N313-DatosMinisterio!L313</f>
        <v>569</v>
      </c>
      <c r="P313" s="14" t="n">
        <f aca="false">N313+J313</f>
        <v>800552.158781681</v>
      </c>
      <c r="Q313" s="43" t="n">
        <f aca="false">P313-DatosMinisterio!M313</f>
        <v>569.158781680977</v>
      </c>
      <c r="S313" s="14" t="n">
        <f aca="false">B313+DatosMinisterio!B313</f>
        <v>5110</v>
      </c>
      <c r="T313" s="14" t="n">
        <f aca="false">C313+DatosMinisterio!C313</f>
        <v>37</v>
      </c>
      <c r="U313" s="14" t="n">
        <f aca="false">D313+DatosMinisterio!D313</f>
        <v>307.910462842243</v>
      </c>
      <c r="V313" s="14" t="n">
        <f aca="false">E313+DatosMinisterio!E313</f>
        <v>155.451371933152</v>
      </c>
      <c r="W313" s="14" t="n">
        <f aca="false">F313+DatosMinisterio!F313</f>
        <v>23</v>
      </c>
      <c r="X313" s="14" t="n">
        <f aca="false">G313+DatosMinisterio!G313</f>
        <v>39</v>
      </c>
      <c r="Y313" s="14" t="n">
        <f aca="false">H313+DatosMinisterio!H313</f>
        <v>11</v>
      </c>
      <c r="Z313" s="14" t="n">
        <f aca="false">X313+0.33*Y313</f>
        <v>42.63</v>
      </c>
      <c r="AC313" s="50" t="n">
        <f aca="false">IF(T313&gt;0,S313/T313,0)</f>
        <v>138.108108108108</v>
      </c>
      <c r="AD313" s="51" t="n">
        <f aca="false">EXP((((AC313-AC$315)/AC$316+2)/4-1.9)^3)</f>
        <v>0.0206913141986393</v>
      </c>
      <c r="AE313" s="52" t="n">
        <f aca="false">S313/U313</f>
        <v>16.5957335545889</v>
      </c>
      <c r="AF313" s="51" t="n">
        <f aca="false">EXP((((AE313-AE$315)/AE$316+2)/4-1.9)^3)</f>
        <v>0.0220503590761724</v>
      </c>
      <c r="AG313" s="51" t="n">
        <f aca="false">V313/U313</f>
        <v>0.504859011604283</v>
      </c>
      <c r="AH313" s="51" t="n">
        <f aca="false">EXP((((AG313-AG$315)/AG$316+2)/4-1.9)^3)</f>
        <v>0.0269021937788355</v>
      </c>
      <c r="AI313" s="51" t="n">
        <f aca="false">W313/U313</f>
        <v>0.0746970394824939</v>
      </c>
      <c r="AJ313" s="51" t="n">
        <f aca="false">EXP((((AI313-AI$315)/AI$316+2)/4-1.9)^3)</f>
        <v>0.0452792146595404</v>
      </c>
      <c r="AK313" s="51" t="n">
        <f aca="false">Z313/U313</f>
        <v>0.138449338832118</v>
      </c>
      <c r="AL313" s="51" t="n">
        <f aca="false">EXP((((AK313-AK$315)/AK$316+2)/4-1.9)^3)</f>
        <v>0.019233069821864</v>
      </c>
      <c r="AM313" s="51" t="n">
        <f aca="false">0.01*AD313+0.15*AF313+0.24*AH313+0.25*AJ313+0.35*AL313</f>
        <v>0.0280223716128702</v>
      </c>
      <c r="AO313" s="44" t="n">
        <f aca="false">AO347</f>
        <v>8.63562747167266E-005</v>
      </c>
      <c r="AP313" s="43" t="n">
        <f aca="false">AO313*$J$315</f>
        <v>651.09686387444</v>
      </c>
      <c r="AQ313" s="44" t="n">
        <f aca="false">AQ347</f>
        <v>0.000894110257266741</v>
      </c>
      <c r="AR313" s="43" t="n">
        <f aca="false">AQ313*$J$315</f>
        <v>6741.2864481935</v>
      </c>
      <c r="AS313" s="44" t="n">
        <f aca="false">AS347</f>
        <v>0.00144178471448128</v>
      </c>
      <c r="AT313" s="43" t="n">
        <f aca="false">AS313*$J$315</f>
        <v>10870.5650986012</v>
      </c>
      <c r="AU313" s="44" t="n">
        <f aca="false">AU347</f>
        <v>0.0021612337246358</v>
      </c>
      <c r="AV313" s="43" t="n">
        <f aca="false">AU313*$J$315</f>
        <v>16294.9653030538</v>
      </c>
      <c r="AW313" s="44" t="n">
        <f aca="false">AW347</f>
        <v>0.00218368563723611</v>
      </c>
      <c r="AX313" s="43" t="n">
        <f aca="false">AW313*$J$315</f>
        <v>16464.245067958</v>
      </c>
    </row>
    <row r="314" customFormat="false" ht="13.8" hidden="false" customHeight="false" outlineLevel="0" collapsed="false">
      <c r="A314" s="16" t="s">
        <v>46</v>
      </c>
      <c r="B314" s="41"/>
      <c r="C314" s="41"/>
      <c r="D314" s="41"/>
      <c r="E314" s="41"/>
      <c r="F314" s="41"/>
      <c r="G314" s="41"/>
      <c r="H314" s="41"/>
      <c r="I314" s="18" t="n">
        <f aca="false">AO314+AQ314+AS314+AU314+AW314</f>
        <v>0.00952129219455884</v>
      </c>
      <c r="J314" s="53" t="n">
        <f aca="false">AP314+AR314+AT314+AV314+AX314</f>
        <v>71787.2963863353</v>
      </c>
      <c r="K314" s="15" t="n">
        <f aca="false">I314-DatosMinisterio!J314</f>
        <v>0</v>
      </c>
      <c r="L314" s="43" t="n">
        <f aca="false">J314-DatosMinisterio!K314</f>
        <v>-2.70361366469297</v>
      </c>
      <c r="M314" s="44" t="n">
        <f aca="false">M348</f>
        <v>0.00637893190900709</v>
      </c>
      <c r="N314" s="43" t="n">
        <f aca="false">ROUND((N$315*M314),0)</f>
        <v>913804</v>
      </c>
      <c r="O314" s="43" t="n">
        <f aca="false">N314-DatosMinisterio!L314</f>
        <v>1114</v>
      </c>
      <c r="P314" s="14" t="n">
        <f aca="false">N314+J314</f>
        <v>985591.296386335</v>
      </c>
      <c r="Q314" s="43" t="n">
        <f aca="false">P314-DatosMinisterio!M314</f>
        <v>1111.29638633528</v>
      </c>
      <c r="S314" s="17" t="n">
        <f aca="false">B314+DatosMinisterio!B314</f>
        <v>6206</v>
      </c>
      <c r="T314" s="17" t="n">
        <f aca="false">C314+DatosMinisterio!C314</f>
        <v>29</v>
      </c>
      <c r="U314" s="17" t="n">
        <f aca="false">D314+DatosMinisterio!D314</f>
        <v>321.477011494253</v>
      </c>
      <c r="V314" s="17" t="n">
        <f aca="false">E314+DatosMinisterio!E314</f>
        <v>159.189393939394</v>
      </c>
      <c r="W314" s="17" t="n">
        <f aca="false">F314+DatosMinisterio!F314</f>
        <v>12</v>
      </c>
      <c r="X314" s="17" t="n">
        <f aca="false">G314+DatosMinisterio!G314</f>
        <v>47</v>
      </c>
      <c r="Y314" s="17" t="n">
        <f aca="false">H314+DatosMinisterio!H314</f>
        <v>9</v>
      </c>
      <c r="Z314" s="17" t="n">
        <f aca="false">X314+0.33*Y314</f>
        <v>49.97</v>
      </c>
      <c r="AC314" s="50" t="n">
        <f aca="false">IF(T314&gt;0,S314/T314,0)</f>
        <v>214</v>
      </c>
      <c r="AD314" s="51" t="n">
        <f aca="false">EXP((((AC314-AC$315)/AC$316+2)/4-1.9)^3)</f>
        <v>0.088864157203659</v>
      </c>
      <c r="AE314" s="52" t="n">
        <f aca="false">S314/U314</f>
        <v>19.3046462985144</v>
      </c>
      <c r="AF314" s="51" t="n">
        <f aca="false">EXP((((AE314-AE$315)/AE$316+2)/4-1.9)^3)</f>
        <v>0.0423000128780018</v>
      </c>
      <c r="AG314" s="51" t="n">
        <f aca="false">V314/U314</f>
        <v>0.49518126723733</v>
      </c>
      <c r="AH314" s="51" t="n">
        <f aca="false">EXP((((AG314-AG$315)/AG$316+2)/4-1.9)^3)</f>
        <v>0.0230619960345286</v>
      </c>
      <c r="AI314" s="51" t="n">
        <f aca="false">W314/U314</f>
        <v>0.0373277079571661</v>
      </c>
      <c r="AJ314" s="51" t="n">
        <f aca="false">EXP((((AI314-AI$315)/AI$316+2)/4-1.9)^3)</f>
        <v>0.0186801446154094</v>
      </c>
      <c r="AK314" s="51" t="n">
        <f aca="false">Z314/U314</f>
        <v>0.155438797218299</v>
      </c>
      <c r="AL314" s="51" t="n">
        <f aca="false">EXP((((AK314-AK$315)/AK$316+2)/4-1.9)^3)</f>
        <v>0.0225009571419772</v>
      </c>
      <c r="AM314" s="51" t="n">
        <f aca="false">0.01*AD314+0.15*AF314+0.24*AH314+0.25*AJ314+0.35*AL314</f>
        <v>0.0253138937055681</v>
      </c>
      <c r="AO314" s="44" t="n">
        <f aca="false">AO348</f>
        <v>0.00022907915831098</v>
      </c>
      <c r="AP314" s="43" t="n">
        <f aca="false">AO314*$J$315</f>
        <v>1727.1787376718</v>
      </c>
      <c r="AQ314" s="44" t="n">
        <f aca="false">AQ348</f>
        <v>0.00244187442628819</v>
      </c>
      <c r="AR314" s="43" t="n">
        <f aca="false">AQ314*$J$315</f>
        <v>18410.9004950336</v>
      </c>
      <c r="AS314" s="44" t="n">
        <f aca="false">AS348</f>
        <v>0.00171365466466737</v>
      </c>
      <c r="AT314" s="43" t="n">
        <f aca="false">AS314*$J$315</f>
        <v>12920.3718153513</v>
      </c>
      <c r="AU314" s="44" t="n">
        <f aca="false">AU348</f>
        <v>0.00243001442116157</v>
      </c>
      <c r="AV314" s="43" t="n">
        <f aca="false">AU314*$J$315</f>
        <v>18321.4801006407</v>
      </c>
      <c r="AW314" s="44" t="n">
        <f aca="false">AW348</f>
        <v>0.00270666952413073</v>
      </c>
      <c r="AX314" s="43" t="n">
        <f aca="false">AW314*$J$315</f>
        <v>20407.365237638</v>
      </c>
    </row>
    <row r="315" customFormat="false" ht="13.8" hidden="false" customHeight="false" outlineLevel="0" collapsed="false">
      <c r="A315" s="19" t="s">
        <v>49</v>
      </c>
      <c r="B315" s="41"/>
      <c r="C315" s="41"/>
      <c r="D315" s="41"/>
      <c r="E315" s="41"/>
      <c r="F315" s="41"/>
      <c r="G315" s="41"/>
      <c r="H315" s="41"/>
      <c r="I315" s="20" t="n">
        <f aca="false">SUM(I288:I314)</f>
        <v>1</v>
      </c>
      <c r="J315" s="60" t="n">
        <f aca="false">DatosMinisterio!K315</f>
        <v>7539659</v>
      </c>
      <c r="K315" s="58" t="n">
        <f aca="false">I315-DatosMinisterio!J315</f>
        <v>0</v>
      </c>
      <c r="L315" s="60" t="n">
        <f aca="false">J315-DatosMinisterio!K315</f>
        <v>0</v>
      </c>
      <c r="M315" s="61"/>
      <c r="N315" s="60" t="n">
        <f aca="false">DatosMinisterio!L315</f>
        <v>143253508</v>
      </c>
      <c r="O315" s="60"/>
      <c r="P315" s="20" t="n">
        <f aca="false">DatosMinisterio!M315</f>
        <v>150793167</v>
      </c>
      <c r="Q315" s="60"/>
      <c r="S315" s="20"/>
      <c r="T315" s="20"/>
      <c r="U315" s="20"/>
      <c r="V315" s="20"/>
      <c r="W315" s="20"/>
      <c r="X315" s="20"/>
      <c r="Y315" s="20"/>
      <c r="Z315" s="20"/>
      <c r="AB315" s="63" t="s">
        <v>207</v>
      </c>
      <c r="AC315" s="63" t="n">
        <f aca="false">AVERAGE(AC290:AC314)</f>
        <v>194.959226475095</v>
      </c>
      <c r="AD315" s="20"/>
      <c r="AE315" s="63" t="n">
        <f aca="false">AVERAGE(AE290:AE314)</f>
        <v>21.2500510653209</v>
      </c>
      <c r="AF315" s="20"/>
      <c r="AG315" s="65" t="n">
        <f aca="false">AVERAGE(AG290:AG314)</f>
        <v>0.565568613679757</v>
      </c>
      <c r="AH315" s="20"/>
      <c r="AI315" s="65" t="n">
        <f aca="false">AVERAGE(AI290:AI314)</f>
        <v>0.0914929238510092</v>
      </c>
      <c r="AJ315" s="20"/>
      <c r="AK315" s="65" t="n">
        <f aca="false">AVERAGE(AK290:AK314)</f>
        <v>0.283339088314679</v>
      </c>
      <c r="AL315" s="20"/>
      <c r="AM315" s="65" t="n">
        <f aca="false">SUM(AM290:AM314)</f>
        <v>2.85034685982279</v>
      </c>
      <c r="AO315" s="61" t="n">
        <f aca="false">SUM(AO288:AO314)</f>
        <v>0.00979383617940936</v>
      </c>
      <c r="AP315" s="60" t="n">
        <f aca="false">SUM(AP288:AP314)</f>
        <v>73842.1850946094</v>
      </c>
      <c r="AQ315" s="61" t="n">
        <f aca="false">SUM(AQ288:AQ314)</f>
        <v>0.147762911520917</v>
      </c>
      <c r="AR315" s="60" t="n">
        <f aca="false">SUM(AR288:AR314)</f>
        <v>1114081.96571489</v>
      </c>
      <c r="AS315" s="61" t="n">
        <f aca="false">SUM(AS288:AS314)</f>
        <v>0.238174824895206</v>
      </c>
      <c r="AT315" s="60" t="n">
        <f aca="false">SUM(AT288:AT314)</f>
        <v>1795756.96209457</v>
      </c>
      <c r="AU315" s="61" t="n">
        <f aca="false">SUM(AU288:AU314)</f>
        <v>0.25411565572044</v>
      </c>
      <c r="AV315" s="60" t="n">
        <f aca="false">SUM(AV288:AV314)</f>
        <v>1915945.39069352</v>
      </c>
      <c r="AW315" s="61" t="n">
        <f aca="false">SUM(AW288:AW314)</f>
        <v>0.350152771684026</v>
      </c>
      <c r="AX315" s="60" t="n">
        <f aca="false">SUM(AX288:AX314)</f>
        <v>2640032.49640241</v>
      </c>
    </row>
    <row r="316" customFormat="false" ht="13.8" hidden="false" customHeight="false" outlineLevel="0" collapsed="false">
      <c r="A316" s="23" t="s">
        <v>50</v>
      </c>
      <c r="B316" s="22"/>
      <c r="C316" s="22"/>
      <c r="D316" s="22"/>
      <c r="E316" s="22"/>
      <c r="F316" s="22"/>
      <c r="G316" s="22"/>
      <c r="H316" s="22"/>
      <c r="I316" s="22"/>
      <c r="S316" s="22"/>
      <c r="T316" s="22"/>
      <c r="U316" s="22"/>
      <c r="V316" s="22"/>
      <c r="W316" s="22"/>
      <c r="X316" s="22"/>
      <c r="Y316" s="22"/>
      <c r="Z316" s="22"/>
      <c r="AB316" s="63" t="s">
        <v>208</v>
      </c>
      <c r="AC316" s="63" t="n">
        <f aca="false">_xlfn.STDEV.P(AC290:AC314)</f>
        <v>83.0665421481783</v>
      </c>
      <c r="AD316" s="20"/>
      <c r="AE316" s="63" t="n">
        <f aca="false">_xlfn.STDEV.P(AE290:AE314)</f>
        <v>7.16211853541581</v>
      </c>
      <c r="AF316" s="20"/>
      <c r="AG316" s="65" t="n">
        <f aca="false">_xlfn.STDEV.P(AG290:AG314)</f>
        <v>0.11257360220011</v>
      </c>
      <c r="AH316" s="20"/>
      <c r="AI316" s="65" t="n">
        <f aca="false">_xlfn.STDEV.P(AI290:AI314)</f>
        <v>0.0732794212357052</v>
      </c>
      <c r="AJ316" s="20"/>
      <c r="AK316" s="65" t="n">
        <f aca="false">_xlfn.STDEV.P(AK290:AK314)</f>
        <v>0.200224555744995</v>
      </c>
      <c r="AL316" s="20"/>
      <c r="AM316" s="65"/>
    </row>
    <row r="317" customFormat="false" ht="13.8" hidden="false" customHeight="false" outlineLevel="0" collapsed="false">
      <c r="A317" s="23" t="s">
        <v>149</v>
      </c>
      <c r="B317" s="22"/>
      <c r="C317" s="22"/>
      <c r="D317" s="22"/>
      <c r="E317" s="22"/>
      <c r="F317" s="22"/>
      <c r="G317" s="22"/>
      <c r="H317" s="22"/>
      <c r="I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3.8" hidden="false" customHeight="false" outlineLevel="0" collapsed="false">
      <c r="B318" s="22"/>
      <c r="C318" s="22"/>
      <c r="D318" s="22"/>
      <c r="E318" s="22"/>
      <c r="F318" s="22"/>
      <c r="G318" s="22"/>
      <c r="H318" s="22"/>
      <c r="I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3.8" hidden="false" customHeight="false" outlineLevel="0" collapsed="false">
      <c r="A319" s="6" t="s">
        <v>150</v>
      </c>
      <c r="B319" s="6"/>
      <c r="C319" s="6"/>
      <c r="D319" s="6"/>
      <c r="E319" s="6"/>
      <c r="F319" s="6"/>
      <c r="G319" s="6"/>
      <c r="H319" s="6"/>
      <c r="I319" s="6"/>
      <c r="J319" s="6"/>
      <c r="S319" s="24"/>
      <c r="T319" s="24"/>
      <c r="U319" s="24"/>
      <c r="V319" s="24"/>
      <c r="W319" s="24"/>
      <c r="X319" s="24"/>
      <c r="Y319" s="24"/>
      <c r="Z319" s="24"/>
    </row>
    <row r="320" customFormat="false" ht="13.8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S320" s="24"/>
      <c r="T320" s="24"/>
      <c r="U320" s="24"/>
      <c r="V320" s="24"/>
      <c r="W320" s="24"/>
      <c r="X320" s="24"/>
      <c r="Y320" s="24"/>
      <c r="Z320" s="24"/>
    </row>
    <row r="321" customFormat="false" ht="13.8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S321" s="74"/>
      <c r="T321" s="74"/>
      <c r="U321" s="74"/>
      <c r="V321" s="74"/>
      <c r="W321" s="74"/>
      <c r="X321" s="74"/>
      <c r="Y321" s="74"/>
      <c r="Z321" s="74"/>
    </row>
    <row r="322" customFormat="false" ht="15.8" hidden="false" customHeight="true" outlineLevel="0" collapsed="false">
      <c r="A322" s="7" t="s">
        <v>8</v>
      </c>
      <c r="B322" s="8" t="s">
        <v>188</v>
      </c>
      <c r="C322" s="8"/>
      <c r="D322" s="8"/>
      <c r="E322" s="8"/>
      <c r="F322" s="8"/>
      <c r="G322" s="8"/>
      <c r="H322" s="8"/>
      <c r="I322" s="7" t="s">
        <v>10</v>
      </c>
      <c r="J322" s="37" t="s">
        <v>11</v>
      </c>
      <c r="K322" s="38" t="s">
        <v>189</v>
      </c>
      <c r="L322" s="37" t="s">
        <v>190</v>
      </c>
      <c r="M322" s="38" t="s">
        <v>191</v>
      </c>
      <c r="N322" s="37" t="s">
        <v>12</v>
      </c>
      <c r="O322" s="37" t="s">
        <v>192</v>
      </c>
      <c r="P322" s="7" t="s">
        <v>193</v>
      </c>
      <c r="Q322" s="37" t="s">
        <v>194</v>
      </c>
      <c r="S322" s="8" t="s">
        <v>188</v>
      </c>
      <c r="T322" s="8"/>
      <c r="U322" s="8"/>
      <c r="V322" s="8"/>
      <c r="W322" s="8"/>
      <c r="X322" s="8"/>
      <c r="Y322" s="8"/>
      <c r="Z322" s="8"/>
      <c r="AC322" s="9" t="s">
        <v>196</v>
      </c>
      <c r="AD322" s="9"/>
      <c r="AE322" s="9" t="s">
        <v>197</v>
      </c>
      <c r="AF322" s="9"/>
      <c r="AG322" s="9" t="s">
        <v>198</v>
      </c>
      <c r="AH322" s="9"/>
      <c r="AI322" s="9" t="s">
        <v>199</v>
      </c>
      <c r="AJ322" s="9"/>
      <c r="AK322" s="9" t="s">
        <v>200</v>
      </c>
      <c r="AL322" s="9"/>
      <c r="AM322" s="39" t="s">
        <v>201</v>
      </c>
      <c r="AO322" s="9" t="s">
        <v>196</v>
      </c>
      <c r="AP322" s="9"/>
      <c r="AQ322" s="9" t="s">
        <v>197</v>
      </c>
      <c r="AR322" s="9"/>
      <c r="AS322" s="9" t="s">
        <v>198</v>
      </c>
      <c r="AT322" s="9"/>
      <c r="AU322" s="9" t="s">
        <v>199</v>
      </c>
      <c r="AV322" s="9"/>
      <c r="AW322" s="39" t="s">
        <v>200</v>
      </c>
      <c r="AX322" s="39"/>
    </row>
    <row r="323" customFormat="false" ht="37.75" hidden="false" customHeight="false" outlineLevel="0" collapsed="false">
      <c r="A323" s="7"/>
      <c r="B323" s="9" t="s">
        <v>152</v>
      </c>
      <c r="C323" s="9" t="s">
        <v>153</v>
      </c>
      <c r="D323" s="9" t="s">
        <v>154</v>
      </c>
      <c r="E323" s="9" t="s">
        <v>155</v>
      </c>
      <c r="F323" s="9" t="s">
        <v>156</v>
      </c>
      <c r="G323" s="9" t="s">
        <v>157</v>
      </c>
      <c r="H323" s="9" t="s">
        <v>158</v>
      </c>
      <c r="I323" s="7"/>
      <c r="J323" s="37"/>
      <c r="K323" s="38"/>
      <c r="L323" s="37"/>
      <c r="M323" s="38"/>
      <c r="N323" s="37"/>
      <c r="O323" s="37"/>
      <c r="P323" s="7"/>
      <c r="Q323" s="37"/>
      <c r="S323" s="9" t="s">
        <v>152</v>
      </c>
      <c r="T323" s="9" t="s">
        <v>153</v>
      </c>
      <c r="U323" s="9" t="s">
        <v>154</v>
      </c>
      <c r="V323" s="9" t="s">
        <v>155</v>
      </c>
      <c r="W323" s="9" t="s">
        <v>156</v>
      </c>
      <c r="X323" s="9" t="s">
        <v>157</v>
      </c>
      <c r="Y323" s="9" t="s">
        <v>158</v>
      </c>
      <c r="Z323" s="7" t="s">
        <v>21</v>
      </c>
      <c r="AC323" s="9" t="s">
        <v>202</v>
      </c>
      <c r="AD323" s="9" t="s">
        <v>203</v>
      </c>
      <c r="AE323" s="9" t="s">
        <v>202</v>
      </c>
      <c r="AF323" s="9" t="s">
        <v>203</v>
      </c>
      <c r="AG323" s="9" t="s">
        <v>202</v>
      </c>
      <c r="AH323" s="9" t="s">
        <v>203</v>
      </c>
      <c r="AI323" s="9" t="s">
        <v>202</v>
      </c>
      <c r="AJ323" s="9" t="s">
        <v>203</v>
      </c>
      <c r="AK323" s="9" t="s">
        <v>202</v>
      </c>
      <c r="AL323" s="9" t="s">
        <v>203</v>
      </c>
      <c r="AM323" s="40" t="s">
        <v>204</v>
      </c>
      <c r="AO323" s="9" t="s">
        <v>205</v>
      </c>
      <c r="AP323" s="9" t="s">
        <v>206</v>
      </c>
      <c r="AQ323" s="9" t="s">
        <v>205</v>
      </c>
      <c r="AR323" s="9" t="s">
        <v>206</v>
      </c>
      <c r="AS323" s="9" t="s">
        <v>205</v>
      </c>
      <c r="AT323" s="9" t="s">
        <v>206</v>
      </c>
      <c r="AU323" s="9" t="s">
        <v>205</v>
      </c>
      <c r="AV323" s="9" t="s">
        <v>206</v>
      </c>
      <c r="AW323" s="9" t="s">
        <v>205</v>
      </c>
      <c r="AX323" s="40" t="s">
        <v>206</v>
      </c>
    </row>
    <row r="324" customFormat="false" ht="13.8" hidden="false" customHeight="false" outlineLevel="0" collapsed="false">
      <c r="A324" s="10" t="s">
        <v>22</v>
      </c>
      <c r="B324" s="41" t="n">
        <v>0</v>
      </c>
      <c r="C324" s="41"/>
      <c r="D324" s="41"/>
      <c r="E324" s="41"/>
      <c r="F324" s="41"/>
      <c r="G324" s="41"/>
      <c r="H324" s="41"/>
      <c r="I324" s="12" t="n">
        <f aca="false">AO324+AQ324+AS324+AU324+AW324</f>
        <v>0.155779277937187</v>
      </c>
      <c r="J324" s="49" t="n">
        <f aca="false">AP324+AR324+AT324+AV324+AX324</f>
        <v>1123945.15362764</v>
      </c>
      <c r="K324" s="12" t="n">
        <f aca="false">I324-DatosMinisterio!J324</f>
        <v>2.12928559784054E-008</v>
      </c>
      <c r="L324" s="49" t="n">
        <f aca="false">J324-DatosMinisterio!K324</f>
        <v>0.153627635212615</v>
      </c>
      <c r="M324" s="44" t="n">
        <f aca="false">P358/P$383</f>
        <v>0.204536976868281</v>
      </c>
      <c r="N324" s="43" t="n">
        <f aca="false">ROUND(N$349*M324,0)</f>
        <v>28038889</v>
      </c>
      <c r="O324" s="43" t="n">
        <f aca="false">N324-DatosMinisterio!L324</f>
        <v>-478</v>
      </c>
      <c r="P324" s="14" t="n">
        <f aca="false">N324+J324</f>
        <v>29162834.1536276</v>
      </c>
      <c r="Q324" s="43" t="n">
        <f aca="false">P324-DatosMinisterio!M324</f>
        <v>-477.846372365952</v>
      </c>
      <c r="S324" s="11" t="n">
        <f aca="false">B324+DatosMinisterio!B324</f>
        <v>24465</v>
      </c>
      <c r="T324" s="11" t="n">
        <f aca="false">C324+DatosMinisterio!C324</f>
        <v>65</v>
      </c>
      <c r="U324" s="11" t="n">
        <f aca="false">D324+DatosMinisterio!D324</f>
        <v>1752.68333333333</v>
      </c>
      <c r="V324" s="11" t="n">
        <f aca="false">E324+DatosMinisterio!E324</f>
        <v>965.425757575758</v>
      </c>
      <c r="W324" s="11" t="n">
        <f aca="false">F324+DatosMinisterio!F324</f>
        <v>485</v>
      </c>
      <c r="X324" s="11" t="n">
        <f aca="false">G324+DatosMinisterio!G324</f>
        <v>1329</v>
      </c>
      <c r="Y324" s="11" t="n">
        <f aca="false">H324+DatosMinisterio!H324</f>
        <v>209</v>
      </c>
      <c r="Z324" s="11" t="n">
        <f aca="false">X324+0.33*Y324</f>
        <v>1397.97</v>
      </c>
      <c r="AC324" s="45" t="n">
        <f aca="false">IF(T324&gt;0,S324/T324,0)</f>
        <v>376.384615384615</v>
      </c>
      <c r="AD324" s="46" t="n">
        <f aca="false">EXP((((AC324-AC$349)/AC$350+2)/4-1.9)^3)</f>
        <v>0.546469989457648</v>
      </c>
      <c r="AE324" s="47" t="n">
        <f aca="false">S324/U324</f>
        <v>13.9585968182121</v>
      </c>
      <c r="AF324" s="46" t="n">
        <f aca="false">EXP((((AE324-AE$349)/AE$350+2)/4-1.9)^3)</f>
        <v>0.0084124876345977</v>
      </c>
      <c r="AG324" s="46" t="n">
        <f aca="false">V324/U324</f>
        <v>0.550827259673696</v>
      </c>
      <c r="AH324" s="46" t="n">
        <f aca="false">EXP((((AG324-AG$349)/AG$350+2)/4-1.9)^3)</f>
        <v>0.0680528313062015</v>
      </c>
      <c r="AI324" s="46" t="n">
        <f aca="false">W324/U324</f>
        <v>0.276718555357975</v>
      </c>
      <c r="AJ324" s="46" t="n">
        <f aca="false">EXP((((AI324-AI$349)/AI$350+2)/4-1.9)^3)</f>
        <v>0.636552587095819</v>
      </c>
      <c r="AK324" s="46" t="n">
        <f aca="false">Z324/U324</f>
        <v>0.797616987286163</v>
      </c>
      <c r="AL324" s="46" t="n">
        <f aca="false">EXP((((AK324-AK$349)/AK$350+2)/4-1.9)^3)</f>
        <v>0.735041436274427</v>
      </c>
      <c r="AM324" s="46" t="n">
        <f aca="false">0.01*AD324+0.15*AF324+0.24*AH324+0.25*AJ324+0.35*AL324</f>
        <v>0.439461902023259</v>
      </c>
      <c r="AO324" s="48" t="n">
        <f aca="false">0.01*AD324/$AM$349</f>
        <v>0.00193711218151395</v>
      </c>
      <c r="AP324" s="49" t="n">
        <f aca="false">AO324*$J$349</f>
        <v>13976.2353329405</v>
      </c>
      <c r="AQ324" s="48" t="n">
        <f aca="false">0.15*AF324/$AM$349</f>
        <v>0.00044730541259881</v>
      </c>
      <c r="AR324" s="49" t="n">
        <f aca="false">AQ324*$J$349</f>
        <v>3227.30184231923</v>
      </c>
      <c r="AS324" s="48" t="n">
        <f aca="false">0.24*AH324/$AM$349</f>
        <v>0.00578956448710779</v>
      </c>
      <c r="AT324" s="49" t="n">
        <f aca="false">AS324*$J$349</f>
        <v>41771.6209310154</v>
      </c>
      <c r="AU324" s="48" t="n">
        <f aca="false">0.25*AJ324/$AM$349</f>
        <v>0.0564108640193268</v>
      </c>
      <c r="AV324" s="49" t="n">
        <f aca="false">AU324*$J$349</f>
        <v>407003.537736483</v>
      </c>
      <c r="AW324" s="48" t="n">
        <f aca="false">0.35*AL324/$AM$349</f>
        <v>0.0911944318366396</v>
      </c>
      <c r="AX324" s="49" t="n">
        <f aca="false">AW324*$J$349</f>
        <v>657966.457784877</v>
      </c>
    </row>
    <row r="325" customFormat="false" ht="13.8" hidden="false" customHeight="false" outlineLevel="0" collapsed="false">
      <c r="A325" s="13" t="s">
        <v>23</v>
      </c>
      <c r="B325" s="41"/>
      <c r="C325" s="41"/>
      <c r="D325" s="41"/>
      <c r="E325" s="41"/>
      <c r="F325" s="41"/>
      <c r="G325" s="41"/>
      <c r="H325" s="41"/>
      <c r="I325" s="15" t="n">
        <f aca="false">AO325+AQ325+AS325+AU325+AW325</f>
        <v>0.119055386363082</v>
      </c>
      <c r="J325" s="43" t="n">
        <f aca="false">AP325+AR325+AT325+AV325+AX325</f>
        <v>858982.826778841</v>
      </c>
      <c r="K325" s="15" t="n">
        <f aca="false">I325-DatosMinisterio!J325</f>
        <v>-2.40085270414303E-008</v>
      </c>
      <c r="L325" s="43" t="n">
        <f aca="false">J325-DatosMinisterio!K325</f>
        <v>-0.173221159144305</v>
      </c>
      <c r="M325" s="44" t="n">
        <f aca="false">P359/P$383</f>
        <v>0.12789291320477</v>
      </c>
      <c r="N325" s="43" t="n">
        <f aca="false">ROUND(N$349*M325,0)</f>
        <v>17532161</v>
      </c>
      <c r="O325" s="43" t="n">
        <f aca="false">N325-DatosMinisterio!L325</f>
        <v>-579</v>
      </c>
      <c r="P325" s="14" t="n">
        <f aca="false">N325+J325</f>
        <v>18391143.8267788</v>
      </c>
      <c r="Q325" s="43" t="n">
        <f aca="false">P325-DatosMinisterio!M325</f>
        <v>-579.173221159726</v>
      </c>
      <c r="S325" s="14" t="n">
        <f aca="false">B325+DatosMinisterio!B325</f>
        <v>18406</v>
      </c>
      <c r="T325" s="14" t="n">
        <f aca="false">C325+DatosMinisterio!C325</f>
        <v>41</v>
      </c>
      <c r="U325" s="14" t="n">
        <f aca="false">D325+DatosMinisterio!D325</f>
        <v>1654.90909090909</v>
      </c>
      <c r="V325" s="14" t="n">
        <f aca="false">E325+DatosMinisterio!E325</f>
        <v>974.875</v>
      </c>
      <c r="W325" s="14" t="n">
        <f aca="false">F325+DatosMinisterio!F325</f>
        <v>381</v>
      </c>
      <c r="X325" s="14" t="n">
        <f aca="false">G325+DatosMinisterio!G325</f>
        <v>1030</v>
      </c>
      <c r="Y325" s="14" t="n">
        <f aca="false">H325+DatosMinisterio!H325</f>
        <v>215</v>
      </c>
      <c r="Z325" s="14" t="n">
        <f aca="false">X325+0.33*Y325</f>
        <v>1100.95</v>
      </c>
      <c r="AC325" s="50" t="n">
        <f aca="false">IF(T325&gt;0,S325/T325,0)</f>
        <v>448.926829268293</v>
      </c>
      <c r="AD325" s="51" t="n">
        <f aca="false">EXP((((AC325-AC$349)/AC$350+2)/4-1.9)^3)</f>
        <v>0.780104586445976</v>
      </c>
      <c r="AE325" s="52" t="n">
        <f aca="false">S325/U325</f>
        <v>11.1220610854757</v>
      </c>
      <c r="AF325" s="51" t="n">
        <f aca="false">EXP((((AE325-AE$349)/AE$350+2)/4-1.9)^3)</f>
        <v>0.00242331033768664</v>
      </c>
      <c r="AG325" s="51" t="n">
        <f aca="false">V325/U325</f>
        <v>0.589080696550209</v>
      </c>
      <c r="AH325" s="51" t="n">
        <f aca="false">EXP((((AG325-AG$349)/AG$350+2)/4-1.9)^3)</f>
        <v>0.105974931909133</v>
      </c>
      <c r="AI325" s="51" t="n">
        <f aca="false">W325/U325</f>
        <v>0.23022412656559</v>
      </c>
      <c r="AJ325" s="51" t="n">
        <f aca="false">EXP((((AI325-AI$349)/AI$350+2)/4-1.9)^3)</f>
        <v>0.446751409917541</v>
      </c>
      <c r="AK325" s="51" t="n">
        <f aca="false">Z325/U325</f>
        <v>0.665263128982642</v>
      </c>
      <c r="AL325" s="51" t="n">
        <f aca="false">EXP((((AK325-AK$349)/AK$350+2)/4-1.9)^3)</f>
        <v>0.544501164638813</v>
      </c>
      <c r="AM325" s="51" t="n">
        <f aca="false">0.01*AD325+0.15*AF325+0.24*AH325+0.25*AJ325+0.35*AL325</f>
        <v>0.335861786176274</v>
      </c>
      <c r="AO325" s="44" t="n">
        <f aca="false">0.01*AD325/$AM$349</f>
        <v>0.00276529384305105</v>
      </c>
      <c r="AP325" s="43" t="n">
        <f aca="false">AO325*$J$349</f>
        <v>19951.5535982057</v>
      </c>
      <c r="AQ325" s="44" t="n">
        <f aca="false">0.15*AF325/$AM$349</f>
        <v>0.000128851283655494</v>
      </c>
      <c r="AR325" s="43" t="n">
        <f aca="false">AQ325*$J$349</f>
        <v>929.660078805136</v>
      </c>
      <c r="AS325" s="44" t="n">
        <f aca="false">0.24*AH325/$AM$349</f>
        <v>0.00901577040261763</v>
      </c>
      <c r="AT325" s="43" t="n">
        <f aca="false">AS325*$J$349</f>
        <v>65048.6482183302</v>
      </c>
      <c r="AU325" s="44" t="n">
        <f aca="false">0.25*AJ325/$AM$349</f>
        <v>0.039590810792679</v>
      </c>
      <c r="AV325" s="43" t="n">
        <f aca="false">AU325*$J$349</f>
        <v>285647.106007017</v>
      </c>
      <c r="AW325" s="44" t="n">
        <f aca="false">0.35*AL325/$AM$349</f>
        <v>0.0675546600410788</v>
      </c>
      <c r="AX325" s="43" t="n">
        <f aca="false">AW325*$J$349</f>
        <v>487405.858876483</v>
      </c>
    </row>
    <row r="326" customFormat="false" ht="13.8" hidden="false" customHeight="false" outlineLevel="0" collapsed="false">
      <c r="A326" s="13" t="s">
        <v>24</v>
      </c>
      <c r="B326" s="41"/>
      <c r="C326" s="41"/>
      <c r="D326" s="41"/>
      <c r="E326" s="41"/>
      <c r="F326" s="41"/>
      <c r="G326" s="41"/>
      <c r="H326" s="41"/>
      <c r="I326" s="15" t="n">
        <f aca="false">AO326+AQ326+AS326+AU326+AW326</f>
        <v>0.0764342840581935</v>
      </c>
      <c r="J326" s="43" t="n">
        <f aca="false">AP326+AR326+AT326+AV326+AX326</f>
        <v>551472.212965605</v>
      </c>
      <c r="K326" s="15" t="n">
        <f aca="false">I326-DatosMinisterio!J326</f>
        <v>2.95171238007264E-008</v>
      </c>
      <c r="L326" s="43" t="n">
        <f aca="false">J326-DatosMinisterio!K326</f>
        <v>0.21296560508199</v>
      </c>
      <c r="M326" s="44" t="n">
        <f aca="false">P360/P$383</f>
        <v>0.0748211047138702</v>
      </c>
      <c r="N326" s="43" t="n">
        <f aca="false">ROUND(N$349*M326,0)</f>
        <v>10256828</v>
      </c>
      <c r="O326" s="43" t="n">
        <f aca="false">N326-DatosMinisterio!L326</f>
        <v>600</v>
      </c>
      <c r="P326" s="14" t="n">
        <f aca="false">N326+J326</f>
        <v>10808300.2129656</v>
      </c>
      <c r="Q326" s="43" t="n">
        <f aca="false">P326-DatosMinisterio!M326</f>
        <v>600.21296560578</v>
      </c>
      <c r="S326" s="14" t="n">
        <f aca="false">B326+DatosMinisterio!B326</f>
        <v>21029</v>
      </c>
      <c r="T326" s="14" t="n">
        <f aca="false">C326+DatosMinisterio!C326</f>
        <v>97</v>
      </c>
      <c r="U326" s="14" t="n">
        <f aca="false">D326+DatosMinisterio!D326</f>
        <v>1255.3678030303</v>
      </c>
      <c r="V326" s="14" t="n">
        <f aca="false">E326+DatosMinisterio!E326</f>
        <v>839.39053030303</v>
      </c>
      <c r="W326" s="14" t="n">
        <f aca="false">F326+DatosMinisterio!F326</f>
        <v>222</v>
      </c>
      <c r="X326" s="14" t="n">
        <f aca="false">G326+DatosMinisterio!G326</f>
        <v>555</v>
      </c>
      <c r="Y326" s="14" t="n">
        <f aca="false">H326+DatosMinisterio!H326</f>
        <v>129</v>
      </c>
      <c r="Z326" s="14" t="n">
        <f aca="false">X326+0.33*Y326</f>
        <v>597.57</v>
      </c>
      <c r="AC326" s="50" t="n">
        <f aca="false">IF(T326&gt;0,S326/T326,0)</f>
        <v>216.79381443299</v>
      </c>
      <c r="AD326" s="51" t="n">
        <f aca="false">EXP((((AC326-AC$349)/AC$350+2)/4-1.9)^3)</f>
        <v>0.0989270920485739</v>
      </c>
      <c r="AE326" s="52" t="n">
        <f aca="false">S326/U326</f>
        <v>16.7512660028707</v>
      </c>
      <c r="AF326" s="51" t="n">
        <f aca="false">EXP((((AE326-AE$349)/AE$350+2)/4-1.9)^3)</f>
        <v>0.0239208681770889</v>
      </c>
      <c r="AG326" s="51" t="n">
        <f aca="false">V326/U326</f>
        <v>0.668641117190394</v>
      </c>
      <c r="AH326" s="51" t="n">
        <f aca="false">EXP((((AG326-AG$349)/AG$350+2)/4-1.9)^3)</f>
        <v>0.226549949239217</v>
      </c>
      <c r="AI326" s="51" t="n">
        <f aca="false">W326/U326</f>
        <v>0.176840603577788</v>
      </c>
      <c r="AJ326" s="51" t="n">
        <f aca="false">EXP((((AI326-AI$349)/AI$350+2)/4-1.9)^3)</f>
        <v>0.247234505572243</v>
      </c>
      <c r="AK326" s="51" t="n">
        <f aca="false">Z326/U326</f>
        <v>0.476011889549454</v>
      </c>
      <c r="AL326" s="51" t="n">
        <f aca="false">EXP((((AK326-AK$349)/AK$350+2)/4-1.9)^3)</f>
        <v>0.271049427115645</v>
      </c>
      <c r="AM326" s="51" t="n">
        <f aca="false">0.01*AD326+0.15*AF326+0.24*AH326+0.25*AJ326+0.35*AL326</f>
        <v>0.215625314847998</v>
      </c>
      <c r="AO326" s="44" t="n">
        <f aca="false">0.01*AD326/$AM$349</f>
        <v>0.000350674106146677</v>
      </c>
      <c r="AP326" s="43" t="n">
        <f aca="false">AO326*$J$349</f>
        <v>2530.10841573668</v>
      </c>
      <c r="AQ326" s="44" t="n">
        <f aca="false">0.15*AF326/$AM$349</f>
        <v>0.00127191079195995</v>
      </c>
      <c r="AR326" s="43" t="n">
        <f aca="false">AQ326*$J$349</f>
        <v>9176.81728532919</v>
      </c>
      <c r="AS326" s="44" t="n">
        <f aca="false">0.24*AH326/$AM$349</f>
        <v>0.0192736366069742</v>
      </c>
      <c r="AT326" s="43" t="n">
        <f aca="false">AS326*$J$349</f>
        <v>139058.99901477</v>
      </c>
      <c r="AU326" s="44" t="n">
        <f aca="false">0.25*AJ326/$AM$349</f>
        <v>0.0219097563303469</v>
      </c>
      <c r="AV326" s="43" t="n">
        <f aca="false">AU326*$J$349</f>
        <v>158078.563277108</v>
      </c>
      <c r="AW326" s="44" t="n">
        <f aca="false">0.35*AL326/$AM$349</f>
        <v>0.0336283062227657</v>
      </c>
      <c r="AX326" s="43" t="n">
        <f aca="false">AW326*$J$349</f>
        <v>242627.724972661</v>
      </c>
    </row>
    <row r="327" customFormat="false" ht="13.8" hidden="false" customHeight="false" outlineLevel="0" collapsed="false">
      <c r="A327" s="13" t="s">
        <v>25</v>
      </c>
      <c r="B327" s="41"/>
      <c r="C327" s="41"/>
      <c r="D327" s="41"/>
      <c r="E327" s="41"/>
      <c r="F327" s="41"/>
      <c r="G327" s="41"/>
      <c r="H327" s="41"/>
      <c r="I327" s="15" t="n">
        <f aca="false">AO327+AQ327+AS327+AU327+AW327</f>
        <v>0.0565733087757286</v>
      </c>
      <c r="J327" s="43" t="n">
        <f aca="false">AP327+AR327+AT327+AV327+AX327</f>
        <v>408175.57421725</v>
      </c>
      <c r="K327" s="15" t="n">
        <f aca="false">I327-DatosMinisterio!J327</f>
        <v>-5.90136707973032E-008</v>
      </c>
      <c r="L327" s="43" t="n">
        <f aca="false">J327-DatosMinisterio!K327</f>
        <v>-0.425782749778591</v>
      </c>
      <c r="M327" s="44" t="n">
        <f aca="false">P361/P$383</f>
        <v>0.0566206287526951</v>
      </c>
      <c r="N327" s="43" t="n">
        <f aca="false">ROUND(N$349*M327,0)</f>
        <v>7761822</v>
      </c>
      <c r="O327" s="43" t="n">
        <f aca="false">N327-DatosMinisterio!L327</f>
        <v>-752</v>
      </c>
      <c r="P327" s="14" t="n">
        <f aca="false">N327+J327</f>
        <v>8169997.57421725</v>
      </c>
      <c r="Q327" s="43" t="n">
        <f aca="false">P327-DatosMinisterio!M327</f>
        <v>-752.425782749429</v>
      </c>
      <c r="S327" s="14" t="n">
        <f aca="false">B327+DatosMinisterio!B327</f>
        <v>12917</v>
      </c>
      <c r="T327" s="14" t="n">
        <f aca="false">C327+DatosMinisterio!C327</f>
        <v>54</v>
      </c>
      <c r="U327" s="14" t="n">
        <f aca="false">D327+DatosMinisterio!D327</f>
        <v>540.736742424242</v>
      </c>
      <c r="V327" s="14" t="n">
        <f aca="false">E327+DatosMinisterio!E327</f>
        <v>347.736742424242</v>
      </c>
      <c r="W327" s="14" t="n">
        <f aca="false">F327+DatosMinisterio!F327</f>
        <v>96</v>
      </c>
      <c r="X327" s="14" t="n">
        <f aca="false">G327+DatosMinisterio!G327</f>
        <v>124</v>
      </c>
      <c r="Y327" s="14" t="n">
        <f aca="false">H327+DatosMinisterio!H327</f>
        <v>56</v>
      </c>
      <c r="Z327" s="14" t="n">
        <f aca="false">X327+0.33*Y327</f>
        <v>142.48</v>
      </c>
      <c r="AC327" s="50" t="n">
        <f aca="false">IF(T327&gt;0,S327/T327,0)</f>
        <v>239.203703703704</v>
      </c>
      <c r="AD327" s="51" t="n">
        <f aca="false">EXP((((AC327-AC$349)/AC$350+2)/4-1.9)^3)</f>
        <v>0.138165028312854</v>
      </c>
      <c r="AE327" s="52" t="n">
        <f aca="false">S327/U327</f>
        <v>23.887779369477</v>
      </c>
      <c r="AF327" s="51" t="n">
        <f aca="false">EXP((((AE327-AE$349)/AE$350+2)/4-1.9)^3)</f>
        <v>0.169073954850923</v>
      </c>
      <c r="AG327" s="51" t="n">
        <f aca="false">V327/U327</f>
        <v>0.643079552658585</v>
      </c>
      <c r="AH327" s="51" t="n">
        <f aca="false">EXP((((AG327-AG$349)/AG$350+2)/4-1.9)^3)</f>
        <v>0.181531206579004</v>
      </c>
      <c r="AI327" s="51" t="n">
        <f aca="false">W327/U327</f>
        <v>0.177535559299357</v>
      </c>
      <c r="AJ327" s="51" t="n">
        <f aca="false">EXP((((AI327-AI$349)/AI$350+2)/4-1.9)^3)</f>
        <v>0.24950236527372</v>
      </c>
      <c r="AK327" s="51" t="n">
        <f aca="false">Z327/U327</f>
        <v>0.263492359260129</v>
      </c>
      <c r="AL327" s="51" t="n">
        <f aca="false">EXP((((AK327-AK$349)/AK$350+2)/4-1.9)^3)</f>
        <v>0.0768873941393984</v>
      </c>
      <c r="AM327" s="51" t="n">
        <f aca="false">0.01*AD327+0.15*AF327+0.24*AH327+0.25*AJ327+0.35*AL327</f>
        <v>0.159596412356947</v>
      </c>
      <c r="AO327" s="44" t="n">
        <f aca="false">0.01*AD327/$AM$349</f>
        <v>0.000489763691634145</v>
      </c>
      <c r="AP327" s="43" t="n">
        <f aca="false">AO327*$J$349</f>
        <v>3533.63768868498</v>
      </c>
      <c r="AQ327" s="44" t="n">
        <f aca="false">0.15*AF327/$AM$349</f>
        <v>0.00898993239803099</v>
      </c>
      <c r="AR327" s="43" t="n">
        <f aca="false">AQ327*$J$349</f>
        <v>64862.2274028076</v>
      </c>
      <c r="AS327" s="44" t="n">
        <f aca="false">0.24*AH327/$AM$349</f>
        <v>0.0154436870110921</v>
      </c>
      <c r="AT327" s="43" t="n">
        <f aca="false">AS327*$J$349</f>
        <v>111425.970129725</v>
      </c>
      <c r="AU327" s="44" t="n">
        <f aca="false">0.25*AJ327/$AM$349</f>
        <v>0.0221107325384848</v>
      </c>
      <c r="AV327" s="43" t="n">
        <f aca="false">AU327*$J$349</f>
        <v>159528.60360418</v>
      </c>
      <c r="AW327" s="44" t="n">
        <f aca="false">0.35*AL327/$AM$349</f>
        <v>0.00953919313648654</v>
      </c>
      <c r="AX327" s="43" t="n">
        <f aca="false">AW327*$J$349</f>
        <v>68825.1353918533</v>
      </c>
    </row>
    <row r="328" customFormat="false" ht="13.8" hidden="false" customHeight="false" outlineLevel="0" collapsed="false">
      <c r="A328" s="13" t="s">
        <v>26</v>
      </c>
      <c r="B328" s="41"/>
      <c r="C328" s="41"/>
      <c r="D328" s="41"/>
      <c r="E328" s="41"/>
      <c r="F328" s="41"/>
      <c r="G328" s="41"/>
      <c r="H328" s="41"/>
      <c r="I328" s="15" t="n">
        <f aca="false">AO328+AQ328+AS328+AU328+AW328</f>
        <v>0.0516145741579119</v>
      </c>
      <c r="J328" s="43" t="n">
        <f aca="false">AP328+AR328+AT328+AV328+AX328</f>
        <v>372398.378330722</v>
      </c>
      <c r="K328" s="15" t="n">
        <f aca="false">I328-DatosMinisterio!J328</f>
        <v>5.24367995066721E-008</v>
      </c>
      <c r="L328" s="43" t="n">
        <f aca="false">J328-DatosMinisterio!K328</f>
        <v>0.378330722043756</v>
      </c>
      <c r="M328" s="44" t="n">
        <f aca="false">P362/P$383</f>
        <v>0.0514184724147807</v>
      </c>
      <c r="N328" s="43" t="n">
        <f aca="false">ROUND(N$349*M328,0)</f>
        <v>7048686</v>
      </c>
      <c r="O328" s="43" t="n">
        <f aca="false">N328-DatosMinisterio!L328</f>
        <v>-140</v>
      </c>
      <c r="P328" s="14" t="n">
        <f aca="false">N328+J328</f>
        <v>7421084.37833072</v>
      </c>
      <c r="Q328" s="43" t="n">
        <f aca="false">P328-DatosMinisterio!M328</f>
        <v>-139.621669277549</v>
      </c>
      <c r="S328" s="14" t="n">
        <f aca="false">B328+DatosMinisterio!B328</f>
        <v>10387</v>
      </c>
      <c r="T328" s="14" t="n">
        <f aca="false">C328+DatosMinisterio!C328</f>
        <v>63</v>
      </c>
      <c r="U328" s="14" t="n">
        <f aca="false">D328+DatosMinisterio!D328</f>
        <v>436.850378787879</v>
      </c>
      <c r="V328" s="14" t="n">
        <f aca="false">E328+DatosMinisterio!E328</f>
        <v>230.787878787879</v>
      </c>
      <c r="W328" s="14" t="n">
        <f aca="false">F328+DatosMinisterio!F328</f>
        <v>75</v>
      </c>
      <c r="X328" s="14" t="n">
        <f aca="false">G328+DatosMinisterio!G328</f>
        <v>155</v>
      </c>
      <c r="Y328" s="14" t="n">
        <f aca="false">H328+DatosMinisterio!H328</f>
        <v>4</v>
      </c>
      <c r="Z328" s="14" t="n">
        <f aca="false">X328+0.33*Y328</f>
        <v>156.32</v>
      </c>
      <c r="AC328" s="50" t="n">
        <f aca="false">IF(T328&gt;0,S328/T328,0)</f>
        <v>164.873015873016</v>
      </c>
      <c r="AD328" s="51" t="n">
        <f aca="false">EXP((((AC328-AC$349)/AC$350+2)/4-1.9)^3)</f>
        <v>0.0396656494724836</v>
      </c>
      <c r="AE328" s="52" t="n">
        <f aca="false">S328/U328</f>
        <v>23.777019557178</v>
      </c>
      <c r="AF328" s="51" t="n">
        <f aca="false">EXP((((AE328-AE$349)/AE$350+2)/4-1.9)^3)</f>
        <v>0.165175887348474</v>
      </c>
      <c r="AG328" s="51" t="n">
        <f aca="false">V328/U328</f>
        <v>0.528299596370368</v>
      </c>
      <c r="AH328" s="51" t="n">
        <f aca="false">EXP((((AG328-AG$349)/AG$350+2)/4-1.9)^3)</f>
        <v>0.0511131011668193</v>
      </c>
      <c r="AI328" s="51" t="n">
        <f aca="false">W328/U328</f>
        <v>0.171683495406599</v>
      </c>
      <c r="AJ328" s="51" t="n">
        <f aca="false">EXP((((AI328-AI$349)/AI$350+2)/4-1.9)^3)</f>
        <v>0.230747368542338</v>
      </c>
      <c r="AK328" s="51" t="n">
        <f aca="false">Z328/U328</f>
        <v>0.357834186692795</v>
      </c>
      <c r="AL328" s="51" t="n">
        <f aca="false">EXP((((AK328-AK$349)/AK$350+2)/4-1.9)^3)</f>
        <v>0.144230067257998</v>
      </c>
      <c r="AM328" s="51" t="n">
        <f aca="false">0.01*AD328+0.15*AF328+0.24*AH328+0.25*AJ328+0.35*AL328</f>
        <v>0.145607549552916</v>
      </c>
      <c r="AO328" s="44" t="n">
        <f aca="false">0.01*AD328/$AM$349</f>
        <v>0.000140605731811674</v>
      </c>
      <c r="AP328" s="43" t="n">
        <f aca="false">AO328*$J$349</f>
        <v>1014.46824593525</v>
      </c>
      <c r="AQ328" s="44" t="n">
        <f aca="false">0.15*AF328/$AM$349</f>
        <v>0.00878266591892789</v>
      </c>
      <c r="AR328" s="43" t="n">
        <f aca="false">AQ328*$J$349</f>
        <v>63366.802865076</v>
      </c>
      <c r="AS328" s="44" t="n">
        <f aca="false">0.24*AH328/$AM$349</f>
        <v>0.00434842444702809</v>
      </c>
      <c r="AT328" s="43" t="n">
        <f aca="false">AS328*$J$349</f>
        <v>31373.817158941</v>
      </c>
      <c r="AU328" s="44" t="n">
        <f aca="false">0.25*AJ328/$AM$349</f>
        <v>0.0204486772868931</v>
      </c>
      <c r="AV328" s="43" t="n">
        <f aca="false">AU328*$J$349</f>
        <v>147536.899894775</v>
      </c>
      <c r="AW328" s="44" t="n">
        <f aca="false">0.35*AL328/$AM$349</f>
        <v>0.0178942007732511</v>
      </c>
      <c r="AX328" s="43" t="n">
        <f aca="false">AW328*$J$349</f>
        <v>129106.390165995</v>
      </c>
    </row>
    <row r="329" customFormat="false" ht="13.8" hidden="false" customHeight="false" outlineLevel="0" collapsed="false">
      <c r="A329" s="13" t="s">
        <v>27</v>
      </c>
      <c r="B329" s="41"/>
      <c r="C329" s="41"/>
      <c r="D329" s="41"/>
      <c r="E329" s="41"/>
      <c r="F329" s="41"/>
      <c r="G329" s="41"/>
      <c r="H329" s="41"/>
      <c r="I329" s="15" t="n">
        <f aca="false">AO329+AQ329+AS329+AU329+AW329</f>
        <v>0.0422675305111948</v>
      </c>
      <c r="J329" s="43" t="n">
        <f aca="false">AP329+AR329+AT329+AV329+AX329</f>
        <v>304959.598625312</v>
      </c>
      <c r="K329" s="15" t="n">
        <f aca="false">I329-DatosMinisterio!J329</f>
        <v>-5.56307029470071E-008</v>
      </c>
      <c r="L329" s="43" t="n">
        <f aca="false">J329-DatosMinisterio!K329</f>
        <v>-0.401374687557109</v>
      </c>
      <c r="M329" s="44" t="n">
        <f aca="false">P363/P$383</f>
        <v>0.0662347942747197</v>
      </c>
      <c r="N329" s="43" t="n">
        <f aca="false">ROUND(N$349*M329,0)</f>
        <v>9079777</v>
      </c>
      <c r="O329" s="43" t="n">
        <f aca="false">N329-DatosMinisterio!L329</f>
        <v>922</v>
      </c>
      <c r="P329" s="14" t="n">
        <f aca="false">N329+J329</f>
        <v>9384736.59862531</v>
      </c>
      <c r="Q329" s="43" t="n">
        <f aca="false">P329-DatosMinisterio!M329</f>
        <v>921.598625311628</v>
      </c>
      <c r="S329" s="14" t="n">
        <f aca="false">B329+DatosMinisterio!B329</f>
        <v>17596</v>
      </c>
      <c r="T329" s="14" t="n">
        <f aca="false">C329+DatosMinisterio!C329</f>
        <v>98</v>
      </c>
      <c r="U329" s="14" t="n">
        <f aca="false">D329+DatosMinisterio!D329</f>
        <v>893.031611570248</v>
      </c>
      <c r="V329" s="14" t="n">
        <f aca="false">E329+DatosMinisterio!E329</f>
        <v>514.564566115702</v>
      </c>
      <c r="W329" s="14" t="n">
        <f aca="false">F329+DatosMinisterio!F329</f>
        <v>147</v>
      </c>
      <c r="X329" s="14" t="n">
        <f aca="false">G329+DatosMinisterio!G329</f>
        <v>256</v>
      </c>
      <c r="Y329" s="14" t="n">
        <f aca="false">H329+DatosMinisterio!H329</f>
        <v>42</v>
      </c>
      <c r="Z329" s="14" t="n">
        <f aca="false">X329+0.33*Y329</f>
        <v>269.86</v>
      </c>
      <c r="AC329" s="50" t="n">
        <f aca="false">IF(T329&gt;0,S329/T329,0)</f>
        <v>179.551020408163</v>
      </c>
      <c r="AD329" s="51" t="n">
        <f aca="false">EXP((((AC329-AC$349)/AC$350+2)/4-1.9)^3)</f>
        <v>0.05243285073379</v>
      </c>
      <c r="AE329" s="52" t="n">
        <f aca="false">S329/U329</f>
        <v>19.7036698052159</v>
      </c>
      <c r="AF329" s="51" t="n">
        <f aca="false">EXP((((AE329-AE$349)/AE$350+2)/4-1.9)^3)</f>
        <v>0.0603857017699248</v>
      </c>
      <c r="AG329" s="51" t="n">
        <f aca="false">V329/U329</f>
        <v>0.576199721766764</v>
      </c>
      <c r="AH329" s="51" t="n">
        <f aca="false">EXP((((AG329-AG$349)/AG$350+2)/4-1.9)^3)</f>
        <v>0.0918333414550983</v>
      </c>
      <c r="AI329" s="51" t="n">
        <f aca="false">W329/U329</f>
        <v>0.16460783481284</v>
      </c>
      <c r="AJ329" s="51" t="n">
        <f aca="false">EXP((((AI329-AI$349)/AI$350+2)/4-1.9)^3)</f>
        <v>0.209137086529016</v>
      </c>
      <c r="AK329" s="51" t="n">
        <f aca="false">Z329/U329</f>
        <v>0.30218415171832</v>
      </c>
      <c r="AL329" s="51" t="n">
        <f aca="false">EXP((((AK329-AK$349)/AK$350+2)/4-1.9)^3)</f>
        <v>0.100950195764882</v>
      </c>
      <c r="AM329" s="51" t="n">
        <f aca="false">0.01*AD329+0.15*AF329+0.24*AH329+0.25*AJ329+0.35*AL329</f>
        <v>0.119239025872013</v>
      </c>
      <c r="AO329" s="44" t="n">
        <f aca="false">0.01*AD329/$AM$349</f>
        <v>0.00018586256487521</v>
      </c>
      <c r="AP329" s="43" t="n">
        <f aca="false">AO329*$J$349</f>
        <v>1340.99561763617</v>
      </c>
      <c r="AQ329" s="44" t="n">
        <f aca="false">0.15*AF329/$AM$349</f>
        <v>0.00321080427318294</v>
      </c>
      <c r="AR329" s="43" t="n">
        <f aca="false">AQ329*$J$349</f>
        <v>23165.9046689508</v>
      </c>
      <c r="AS329" s="44" t="n">
        <f aca="false">0.24*AH329/$AM$349</f>
        <v>0.00781268085715092</v>
      </c>
      <c r="AT329" s="43" t="n">
        <f aca="false">AS329*$J$349</f>
        <v>56368.375194131</v>
      </c>
      <c r="AU329" s="44" t="n">
        <f aca="false">0.25*AJ329/$AM$349</f>
        <v>0.0185335885655754</v>
      </c>
      <c r="AV329" s="43" t="n">
        <f aca="false">AU329*$J$349</f>
        <v>133719.563496798</v>
      </c>
      <c r="AW329" s="44" t="n">
        <f aca="false">0.35*AL329/$AM$349</f>
        <v>0.0125245942504103</v>
      </c>
      <c r="AX329" s="43" t="n">
        <f aca="false">AW329*$J$349</f>
        <v>90364.7596477964</v>
      </c>
    </row>
    <row r="330" customFormat="false" ht="13.8" hidden="false" customHeight="false" outlineLevel="0" collapsed="false">
      <c r="A330" s="13" t="s">
        <v>28</v>
      </c>
      <c r="B330" s="41"/>
      <c r="C330" s="41"/>
      <c r="D330" s="41"/>
      <c r="E330" s="41"/>
      <c r="F330" s="41"/>
      <c r="G330" s="41"/>
      <c r="H330" s="41"/>
      <c r="I330" s="15" t="n">
        <f aca="false">AO330+AQ330+AS330+AU330+AW330</f>
        <v>0.0244217302594379</v>
      </c>
      <c r="J330" s="43" t="n">
        <f aca="false">AP330+AR330+AT330+AV330+AX330</f>
        <v>176202.41749589</v>
      </c>
      <c r="K330" s="15" t="n">
        <f aca="false">I330-DatosMinisterio!J330</f>
        <v>5.78651085762771E-008</v>
      </c>
      <c r="L330" s="43" t="n">
        <f aca="false">J330-DatosMinisterio!K330</f>
        <v>0.417495890374994</v>
      </c>
      <c r="M330" s="44" t="n">
        <f aca="false">P364/P$383</f>
        <v>0.050711668028534</v>
      </c>
      <c r="N330" s="43" t="n">
        <f aca="false">ROUND(N$349*M330,0)</f>
        <v>6951794</v>
      </c>
      <c r="O330" s="43" t="n">
        <f aca="false">N330-DatosMinisterio!L330</f>
        <v>-782</v>
      </c>
      <c r="P330" s="14" t="n">
        <f aca="false">N330+J330</f>
        <v>7127996.41749589</v>
      </c>
      <c r="Q330" s="43" t="n">
        <f aca="false">P330-DatosMinisterio!M330</f>
        <v>-781.582504109479</v>
      </c>
      <c r="S330" s="14" t="n">
        <f aca="false">B330+DatosMinisterio!B330</f>
        <v>10809</v>
      </c>
      <c r="T330" s="14" t="n">
        <f aca="false">C330+DatosMinisterio!C330</f>
        <v>58</v>
      </c>
      <c r="U330" s="14" t="n">
        <f aca="false">D330+DatosMinisterio!D330</f>
        <v>859.281818181818</v>
      </c>
      <c r="V330" s="14" t="n">
        <f aca="false">E330+DatosMinisterio!E330</f>
        <v>385.690909090909</v>
      </c>
      <c r="W330" s="14" t="n">
        <f aca="false">F330+DatosMinisterio!F330</f>
        <v>112</v>
      </c>
      <c r="X330" s="14" t="n">
        <f aca="false">G330+DatosMinisterio!G330</f>
        <v>234</v>
      </c>
      <c r="Y330" s="14" t="n">
        <f aca="false">H330+DatosMinisterio!H330</f>
        <v>55</v>
      </c>
      <c r="Z330" s="14" t="n">
        <f aca="false">X330+0.33*Y330</f>
        <v>252.15</v>
      </c>
      <c r="AC330" s="50" t="n">
        <f aca="false">IF(T330&gt;0,S330/T330,0)</f>
        <v>186.362068965517</v>
      </c>
      <c r="AD330" s="51" t="n">
        <f aca="false">EXP((((AC330-AC$349)/AC$350+2)/4-1.9)^3)</f>
        <v>0.0593446340905919</v>
      </c>
      <c r="AE330" s="52" t="n">
        <f aca="false">S330/U330</f>
        <v>12.5791094042594</v>
      </c>
      <c r="AF330" s="51" t="n">
        <f aca="false">EXP((((AE330-AE$349)/AE$350+2)/4-1.9)^3)</f>
        <v>0.00470394094345557</v>
      </c>
      <c r="AG330" s="51" t="n">
        <f aca="false">V330/U330</f>
        <v>0.448852635922176</v>
      </c>
      <c r="AH330" s="51" t="n">
        <f aca="false">EXP((((AG330-AG$349)/AG$350+2)/4-1.9)^3)</f>
        <v>0.01585445334342</v>
      </c>
      <c r="AI330" s="51" t="n">
        <f aca="false">W330/U330</f>
        <v>0.130341405613567</v>
      </c>
      <c r="AJ330" s="51" t="n">
        <f aca="false">EXP((((AI330-AI$349)/AI$350+2)/4-1.9)^3)</f>
        <v>0.122029493016222</v>
      </c>
      <c r="AK330" s="51" t="n">
        <f aca="false">Z330/U330</f>
        <v>0.293442727013045</v>
      </c>
      <c r="AL330" s="51" t="n">
        <f aca="false">EXP((((AK330-AK$349)/AK$350+2)/4-1.9)^3)</f>
        <v>0.0950958952091788</v>
      </c>
      <c r="AM330" s="51" t="n">
        <f aca="false">0.01*AD330+0.15*AF330+0.24*AH330+0.25*AJ330+0.35*AL330</f>
        <v>0.0688950428621132</v>
      </c>
      <c r="AO330" s="44" t="n">
        <f aca="false">0.01*AD330/$AM$349</f>
        <v>0.000210363269387336</v>
      </c>
      <c r="AP330" s="43" t="n">
        <f aca="false">AO330*$J$349</f>
        <v>1517.76783318059</v>
      </c>
      <c r="AQ330" s="44" t="n">
        <f aca="false">0.15*AF330/$AM$349</f>
        <v>0.000250116057930283</v>
      </c>
      <c r="AR330" s="43" t="n">
        <f aca="false">AQ330*$J$349</f>
        <v>1804.58360622612</v>
      </c>
      <c r="AS330" s="44" t="n">
        <f aca="false">0.24*AH330/$AM$349</f>
        <v>0.00134881059726324</v>
      </c>
      <c r="AT330" s="43" t="n">
        <f aca="false">AS330*$J$349</f>
        <v>9731.6482270953</v>
      </c>
      <c r="AU330" s="44" t="n">
        <f aca="false">0.25*AJ330/$AM$349</f>
        <v>0.0108141719575625</v>
      </c>
      <c r="AV330" s="43" t="n">
        <f aca="false">AU330*$J$349</f>
        <v>78024.0884612344</v>
      </c>
      <c r="AW330" s="44" t="n">
        <f aca="false">0.35*AL330/$AM$349</f>
        <v>0.0117982683772945</v>
      </c>
      <c r="AX330" s="43" t="n">
        <f aca="false">AW330*$J$349</f>
        <v>85124.329368154</v>
      </c>
    </row>
    <row r="331" customFormat="false" ht="13.8" hidden="false" customHeight="false" outlineLevel="0" collapsed="false">
      <c r="A331" s="13" t="s">
        <v>29</v>
      </c>
      <c r="B331" s="41"/>
      <c r="C331" s="41"/>
      <c r="D331" s="41"/>
      <c r="E331" s="41"/>
      <c r="F331" s="41"/>
      <c r="G331" s="41"/>
      <c r="H331" s="41"/>
      <c r="I331" s="15" t="n">
        <f aca="false">AO331+AQ331+AS331+AU331+AW331</f>
        <v>0.0400787356790277</v>
      </c>
      <c r="J331" s="43" t="n">
        <f aca="false">AP331+AR331+AT331+AV331+AX331</f>
        <v>289167.47674315</v>
      </c>
      <c r="K331" s="15" t="n">
        <f aca="false">I331-DatosMinisterio!J331</f>
        <v>6.60768039936754E-008</v>
      </c>
      <c r="L331" s="43" t="n">
        <f aca="false">J331-DatosMinisterio!K331</f>
        <v>0.476743149571121</v>
      </c>
      <c r="M331" s="44" t="n">
        <f aca="false">P365/P$383</f>
        <v>0.0490792563528237</v>
      </c>
      <c r="N331" s="43" t="n">
        <f aca="false">ROUND(N$349*M331,0)</f>
        <v>6728015</v>
      </c>
      <c r="O331" s="43" t="n">
        <f aca="false">N331-DatosMinisterio!L331</f>
        <v>1135</v>
      </c>
      <c r="P331" s="14" t="n">
        <f aca="false">N331+J331</f>
        <v>7017182.47674315</v>
      </c>
      <c r="Q331" s="43" t="n">
        <f aca="false">P331-DatosMinisterio!M331</f>
        <v>1135.47674314957</v>
      </c>
      <c r="S331" s="14" t="n">
        <f aca="false">B331+DatosMinisterio!B331</f>
        <v>9395</v>
      </c>
      <c r="T331" s="14" t="n">
        <f aca="false">C331+DatosMinisterio!C331</f>
        <v>41</v>
      </c>
      <c r="U331" s="14" t="n">
        <f aca="false">D331+DatosMinisterio!D331</f>
        <v>441.895454545455</v>
      </c>
      <c r="V331" s="14" t="n">
        <f aca="false">E331+DatosMinisterio!E331</f>
        <v>267.088636363636</v>
      </c>
      <c r="W331" s="14" t="n">
        <f aca="false">F331+DatosMinisterio!F331</f>
        <v>46</v>
      </c>
      <c r="X331" s="14" t="n">
        <f aca="false">G331+DatosMinisterio!G331</f>
        <v>147</v>
      </c>
      <c r="Y331" s="14" t="n">
        <f aca="false">H331+DatosMinisterio!H331</f>
        <v>29</v>
      </c>
      <c r="Z331" s="14" t="n">
        <f aca="false">X331+0.33*Y331</f>
        <v>156.57</v>
      </c>
      <c r="AC331" s="50" t="n">
        <f aca="false">IF(T331&gt;0,S331/T331,0)</f>
        <v>229.146341463415</v>
      </c>
      <c r="AD331" s="51" t="n">
        <f aca="false">EXP((((AC331-AC$349)/AC$350+2)/4-1.9)^3)</f>
        <v>0.119439923840462</v>
      </c>
      <c r="AE331" s="52" t="n">
        <f aca="false">S331/U331</f>
        <v>21.2606848596439</v>
      </c>
      <c r="AF331" s="51" t="n">
        <f aca="false">EXP((((AE331-AE$349)/AE$350+2)/4-1.9)^3)</f>
        <v>0.0918929546500915</v>
      </c>
      <c r="AG331" s="51" t="n">
        <f aca="false">V331/U331</f>
        <v>0.604415894339466</v>
      </c>
      <c r="AH331" s="51" t="n">
        <f aca="false">EXP((((AG331-AG$349)/AG$350+2)/4-1.9)^3)</f>
        <v>0.124724487691442</v>
      </c>
      <c r="AI331" s="51" t="n">
        <f aca="false">W331/U331</f>
        <v>0.104097020068506</v>
      </c>
      <c r="AJ331" s="51" t="n">
        <f aca="false">EXP((((AI331-AI$349)/AI$350+2)/4-1.9)^3)</f>
        <v>0.0749582936701782</v>
      </c>
      <c r="AK331" s="51" t="n">
        <f aca="false">Z331/U331</f>
        <v>0.354314574611436</v>
      </c>
      <c r="AL331" s="51" t="n">
        <f aca="false">EXP((((AK331-AK$349)/AK$350+2)/4-1.9)^3)</f>
        <v>0.141178635692472</v>
      </c>
      <c r="AM331" s="51" t="n">
        <f aca="false">0.01*AD331+0.15*AF331+0.24*AH331+0.25*AJ331+0.35*AL331</f>
        <v>0.113064315391774</v>
      </c>
      <c r="AO331" s="44" t="n">
        <f aca="false">0.01*AD331/$AM$349</f>
        <v>0.000423387442849482</v>
      </c>
      <c r="AP331" s="43" t="n">
        <f aca="false">AO331*$J$349</f>
        <v>3054.73404934737</v>
      </c>
      <c r="AQ331" s="44" t="n">
        <f aca="false">0.15*AF331/$AM$349</f>
        <v>0.00488609526457255</v>
      </c>
      <c r="AR331" s="43" t="n">
        <f aca="false">AQ331*$J$349</f>
        <v>35253.104042462</v>
      </c>
      <c r="AS331" s="44" t="n">
        <f aca="false">0.24*AH331/$AM$349</f>
        <v>0.0106108805578128</v>
      </c>
      <c r="AT331" s="43" t="n">
        <f aca="false">AS331*$J$349</f>
        <v>76557.344061411</v>
      </c>
      <c r="AU331" s="44" t="n">
        <f aca="false">0.25*AJ331/$AM$349</f>
        <v>0.00664275379138894</v>
      </c>
      <c r="AV331" s="43" t="n">
        <f aca="false">AU331*$J$349</f>
        <v>47927.3689635643</v>
      </c>
      <c r="AW331" s="44" t="n">
        <f aca="false">0.35*AL331/$AM$349</f>
        <v>0.0175156186224039</v>
      </c>
      <c r="AX331" s="43" t="n">
        <f aca="false">AW331*$J$349</f>
        <v>126374.925626365</v>
      </c>
    </row>
    <row r="332" customFormat="false" ht="13.8" hidden="false" customHeight="false" outlineLevel="0" collapsed="false">
      <c r="A332" s="13" t="s">
        <v>30</v>
      </c>
      <c r="B332" s="41"/>
      <c r="C332" s="41"/>
      <c r="D332" s="41"/>
      <c r="E332" s="41"/>
      <c r="F332" s="41"/>
      <c r="G332" s="41"/>
      <c r="H332" s="41"/>
      <c r="I332" s="15" t="n">
        <f aca="false">AO332+AQ332+AS332+AU332+AW332</f>
        <v>0.0165725650681057</v>
      </c>
      <c r="J332" s="43" t="n">
        <f aca="false">AP332+AR332+AT332+AV332+AX332</f>
        <v>119570.808377906</v>
      </c>
      <c r="K332" s="15" t="n">
        <f aca="false">I332-DatosMinisterio!J332</f>
        <v>-2.65589039337433E-008</v>
      </c>
      <c r="L332" s="43" t="n">
        <f aca="false">J332-DatosMinisterio!K332</f>
        <v>-0.191622093640035</v>
      </c>
      <c r="M332" s="44" t="n">
        <f aca="false">P366/P$383</f>
        <v>0.0210189794935387</v>
      </c>
      <c r="N332" s="43" t="n">
        <f aca="false">ROUND(N$349*M332,0)</f>
        <v>2881380</v>
      </c>
      <c r="O332" s="43" t="n">
        <f aca="false">N332-DatosMinisterio!L332</f>
        <v>295</v>
      </c>
      <c r="P332" s="14" t="n">
        <f aca="false">N332+J332</f>
        <v>3000950.80837791</v>
      </c>
      <c r="Q332" s="43" t="n">
        <f aca="false">P332-DatosMinisterio!M332</f>
        <v>294.808377906214</v>
      </c>
      <c r="S332" s="14" t="n">
        <f aca="false">B332+DatosMinisterio!B332</f>
        <v>15105</v>
      </c>
      <c r="T332" s="14" t="n">
        <f aca="false">C332+DatosMinisterio!C332</f>
        <v>75</v>
      </c>
      <c r="U332" s="14" t="n">
        <f aca="false">D332+DatosMinisterio!D332</f>
        <v>654.625</v>
      </c>
      <c r="V332" s="14" t="n">
        <f aca="false">E332+DatosMinisterio!E332</f>
        <v>245.878787878788</v>
      </c>
      <c r="W332" s="14" t="n">
        <f aca="false">F332+DatosMinisterio!F332</f>
        <v>42</v>
      </c>
      <c r="X332" s="14" t="n">
        <f aca="false">G332+DatosMinisterio!G332</f>
        <v>120</v>
      </c>
      <c r="Y332" s="14" t="n">
        <f aca="false">H332+DatosMinisterio!H332</f>
        <v>25</v>
      </c>
      <c r="Z332" s="14" t="n">
        <f aca="false">X332+0.33*Y332</f>
        <v>128.25</v>
      </c>
      <c r="AC332" s="50" t="n">
        <f aca="false">IF(T332&gt;0,S332/T332,0)</f>
        <v>201.4</v>
      </c>
      <c r="AD332" s="51" t="n">
        <f aca="false">EXP((((AC332-AC$349)/AC$350+2)/4-1.9)^3)</f>
        <v>0.0770440614474383</v>
      </c>
      <c r="AE332" s="52" t="n">
        <f aca="false">S332/U332</f>
        <v>23.0742791674623</v>
      </c>
      <c r="AF332" s="51" t="n">
        <f aca="false">EXP((((AE332-AE$349)/AE$350+2)/4-1.9)^3)</f>
        <v>0.141775866652352</v>
      </c>
      <c r="AG332" s="51" t="n">
        <f aca="false">V332/U332</f>
        <v>0.375602502010751</v>
      </c>
      <c r="AH332" s="51" t="n">
        <f aca="false">EXP((((AG332-AG$349)/AG$350+2)/4-1.9)^3)</f>
        <v>0.00423388682671153</v>
      </c>
      <c r="AI332" s="51" t="n">
        <f aca="false">W332/U332</f>
        <v>0.0641588695818217</v>
      </c>
      <c r="AJ332" s="51" t="n">
        <f aca="false">EXP((((AI332-AI$349)/AI$350+2)/4-1.9)^3)</f>
        <v>0.0311698943527237</v>
      </c>
      <c r="AK332" s="51" t="n">
        <f aca="false">Z332/U332</f>
        <v>0.195913691044491</v>
      </c>
      <c r="AL332" s="51" t="n">
        <f aca="false">EXP((((AK332-AK$349)/AK$350+2)/4-1.9)^3)</f>
        <v>0.0454476844648309</v>
      </c>
      <c r="AM332" s="51" t="n">
        <f aca="false">0.01*AD332+0.15*AF332+0.24*AH332+0.25*AJ332+0.35*AL332</f>
        <v>0.0467521166016097</v>
      </c>
      <c r="AO332" s="44" t="n">
        <f aca="false">0.01*AD332/$AM$349</f>
        <v>0.000273103725405417</v>
      </c>
      <c r="AP332" s="43" t="n">
        <f aca="false">AO332*$J$349</f>
        <v>1970.4392822442</v>
      </c>
      <c r="AQ332" s="44" t="n">
        <f aca="false">0.15*AF332/$AM$349</f>
        <v>0.00753844941996362</v>
      </c>
      <c r="AR332" s="43" t="n">
        <f aca="false">AQ332*$J$349</f>
        <v>54389.7994882962</v>
      </c>
      <c r="AS332" s="44" t="n">
        <f aca="false">0.24*AH332/$AM$349</f>
        <v>0.000360196046863503</v>
      </c>
      <c r="AT332" s="43" t="n">
        <f aca="false">AS332*$J$349</f>
        <v>2598.80907517947</v>
      </c>
      <c r="AU332" s="44" t="n">
        <f aca="false">0.25*AJ332/$AM$349</f>
        <v>0.00276225516551644</v>
      </c>
      <c r="AV332" s="43" t="n">
        <f aca="false">AU332*$J$349</f>
        <v>19929.6295853736</v>
      </c>
      <c r="AW332" s="44" t="n">
        <f aca="false">0.35*AL332/$AM$349</f>
        <v>0.00563856071035669</v>
      </c>
      <c r="AX332" s="43" t="n">
        <f aca="false">AW332*$J$349</f>
        <v>40682.1309468128</v>
      </c>
    </row>
    <row r="333" customFormat="false" ht="13.8" hidden="false" customHeight="false" outlineLevel="0" collapsed="false">
      <c r="A333" s="13" t="s">
        <v>31</v>
      </c>
      <c r="B333" s="41"/>
      <c r="C333" s="41"/>
      <c r="D333" s="41"/>
      <c r="E333" s="41"/>
      <c r="F333" s="41"/>
      <c r="G333" s="41"/>
      <c r="H333" s="41"/>
      <c r="I333" s="15" t="n">
        <f aca="false">AO333+AQ333+AS333+AU333+AW333</f>
        <v>0.0137379821019447</v>
      </c>
      <c r="J333" s="43" t="n">
        <f aca="false">AP333+AR333+AT333+AV333+AX333</f>
        <v>99119.3347957991</v>
      </c>
      <c r="K333" s="15" t="n">
        <f aca="false">I333-DatosMinisterio!J333</f>
        <v>4.64028406498007E-008</v>
      </c>
      <c r="L333" s="43" t="n">
        <f aca="false">J333-DatosMinisterio!K333</f>
        <v>0.334795799135463</v>
      </c>
      <c r="M333" s="44" t="n">
        <f aca="false">P367/P$383</f>
        <v>0.0203101601793828</v>
      </c>
      <c r="N333" s="43" t="n">
        <f aca="false">ROUND(N$349*M333,0)</f>
        <v>2784212</v>
      </c>
      <c r="O333" s="43" t="n">
        <f aca="false">N333-DatosMinisterio!L333</f>
        <v>-165</v>
      </c>
      <c r="P333" s="14" t="n">
        <f aca="false">N333+J333</f>
        <v>2883331.3347958</v>
      </c>
      <c r="Q333" s="43" t="n">
        <f aca="false">P333-DatosMinisterio!M333</f>
        <v>-164.665204200894</v>
      </c>
      <c r="S333" s="14" t="n">
        <f aca="false">B333+DatosMinisterio!B333</f>
        <v>6017</v>
      </c>
      <c r="T333" s="14" t="n">
        <f aca="false">C333+DatosMinisterio!C333</f>
        <v>44</v>
      </c>
      <c r="U333" s="14" t="n">
        <f aca="false">D333+DatosMinisterio!D333</f>
        <v>339.5425</v>
      </c>
      <c r="V333" s="14" t="n">
        <f aca="false">E333+DatosMinisterio!E333</f>
        <v>163.281818181818</v>
      </c>
      <c r="W333" s="14" t="n">
        <f aca="false">F333+DatosMinisterio!F333</f>
        <v>21</v>
      </c>
      <c r="X333" s="14" t="n">
        <f aca="false">G333+DatosMinisterio!G333</f>
        <v>74</v>
      </c>
      <c r="Y333" s="14" t="n">
        <f aca="false">H333+DatosMinisterio!H333</f>
        <v>6</v>
      </c>
      <c r="Z333" s="14" t="n">
        <f aca="false">X333+0.33*Y333</f>
        <v>75.98</v>
      </c>
      <c r="AC333" s="50" t="n">
        <f aca="false">IF(T333&gt;0,S333/T333,0)</f>
        <v>136.75</v>
      </c>
      <c r="AD333" s="51" t="n">
        <f aca="false">EXP((((AC333-AC$349)/AC$350+2)/4-1.9)^3)</f>
        <v>0.0221469561823857</v>
      </c>
      <c r="AE333" s="52" t="n">
        <f aca="false">S333/U333</f>
        <v>17.7209038632866</v>
      </c>
      <c r="AF333" s="51" t="n">
        <f aca="false">EXP((((AE333-AE$349)/AE$350+2)/4-1.9)^3)</f>
        <v>0.0330610846825782</v>
      </c>
      <c r="AG333" s="51" t="n">
        <f aca="false">V333/U333</f>
        <v>0.480887718567832</v>
      </c>
      <c r="AH333" s="51" t="n">
        <f aca="false">EXP((((AG333-AG$349)/AG$350+2)/4-1.9)^3)</f>
        <v>0.0262240346787269</v>
      </c>
      <c r="AI333" s="51" t="n">
        <f aca="false">W333/U333</f>
        <v>0.0618479277262787</v>
      </c>
      <c r="AJ333" s="51" t="n">
        <f aca="false">EXP((((AI333-AI$349)/AI$350+2)/4-1.9)^3)</f>
        <v>0.0294699400760982</v>
      </c>
      <c r="AK333" s="51" t="n">
        <f aca="false">Z333/U333</f>
        <v>0.223771692792508</v>
      </c>
      <c r="AL333" s="51" t="n">
        <f aca="false">EXP((((AK333-AK$349)/AK$350+2)/4-1.9)^3)</f>
        <v>0.0568963334508086</v>
      </c>
      <c r="AM333" s="51" t="n">
        <f aca="false">0.01*AD333+0.15*AF333+0.24*AH333+0.25*AJ333+0.35*AL333</f>
        <v>0.0387556023139126</v>
      </c>
      <c r="AO333" s="44" t="n">
        <f aca="false">0.01*AD333/$AM$349</f>
        <v>7.85059370724695E-005</v>
      </c>
      <c r="AP333" s="43" t="n">
        <f aca="false">AO333*$J$349</f>
        <v>566.419158388811</v>
      </c>
      <c r="AQ333" s="44" t="n">
        <f aca="false">0.15*AF333/$AM$349</f>
        <v>0.00175791071170021</v>
      </c>
      <c r="AR333" s="43" t="n">
        <f aca="false">AQ333*$J$349</f>
        <v>12683.2994162563</v>
      </c>
      <c r="AS333" s="44" t="n">
        <f aca="false">0.24*AH333/$AM$349</f>
        <v>0.00223099813733694</v>
      </c>
      <c r="AT333" s="43" t="n">
        <f aca="false">AS333*$J$349</f>
        <v>16096.618095914</v>
      </c>
      <c r="AU333" s="44" t="n">
        <f aca="false">0.25*AJ333/$AM$349</f>
        <v>0.0026116063558473</v>
      </c>
      <c r="AV333" s="43" t="n">
        <f aca="false">AU333*$J$349</f>
        <v>18842.700683343</v>
      </c>
      <c r="AW333" s="44" t="n">
        <f aca="false">0.35*AL333/$AM$349</f>
        <v>0.00705896095998773</v>
      </c>
      <c r="AX333" s="43" t="n">
        <f aca="false">AW333*$J$349</f>
        <v>50930.2974418971</v>
      </c>
    </row>
    <row r="334" customFormat="false" ht="13.8" hidden="false" customHeight="false" outlineLevel="0" collapsed="false">
      <c r="A334" s="13" t="s">
        <v>32</v>
      </c>
      <c r="B334" s="41"/>
      <c r="C334" s="41"/>
      <c r="D334" s="41"/>
      <c r="E334" s="41"/>
      <c r="F334" s="41"/>
      <c r="G334" s="41"/>
      <c r="H334" s="41"/>
      <c r="I334" s="15" t="n">
        <f aca="false">AO334+AQ334+AS334+AU334+AW334</f>
        <v>0.0167932096178382</v>
      </c>
      <c r="J334" s="43" t="n">
        <f aca="false">AP334+AR334+AT334+AV334+AX334</f>
        <v>121162.755494558</v>
      </c>
      <c r="K334" s="15" t="n">
        <f aca="false">I334-DatosMinisterio!J334</f>
        <v>-3.38885586224913E-008</v>
      </c>
      <c r="L334" s="43" t="n">
        <f aca="false">J334-DatosMinisterio!K334</f>
        <v>-0.244505441820365</v>
      </c>
      <c r="M334" s="44" t="n">
        <f aca="false">P368/P$383</f>
        <v>0.0209471510384165</v>
      </c>
      <c r="N334" s="43" t="n">
        <f aca="false">ROUND(N$349*M334,0)</f>
        <v>2871534</v>
      </c>
      <c r="O334" s="43" t="n">
        <f aca="false">N334-DatosMinisterio!L334</f>
        <v>405</v>
      </c>
      <c r="P334" s="14" t="n">
        <f aca="false">N334+J334</f>
        <v>2992696.75549456</v>
      </c>
      <c r="Q334" s="43" t="n">
        <f aca="false">P334-DatosMinisterio!M334</f>
        <v>404.755494558252</v>
      </c>
      <c r="S334" s="14" t="n">
        <f aca="false">B334+DatosMinisterio!B334</f>
        <v>7317</v>
      </c>
      <c r="T334" s="14" t="n">
        <f aca="false">C334+DatosMinisterio!C334</f>
        <v>38</v>
      </c>
      <c r="U334" s="14" t="n">
        <f aca="false">D334+DatosMinisterio!D334</f>
        <v>308.863636363636</v>
      </c>
      <c r="V334" s="14" t="n">
        <f aca="false">E334+DatosMinisterio!E334</f>
        <v>154.363636363636</v>
      </c>
      <c r="W334" s="14" t="n">
        <f aca="false">F334+DatosMinisterio!F334</f>
        <v>17</v>
      </c>
      <c r="X334" s="14" t="n">
        <f aca="false">G334+DatosMinisterio!G334</f>
        <v>34</v>
      </c>
      <c r="Y334" s="14" t="n">
        <f aca="false">H334+DatosMinisterio!H334</f>
        <v>6</v>
      </c>
      <c r="Z334" s="14" t="n">
        <f aca="false">X334+0.33*Y334</f>
        <v>35.98</v>
      </c>
      <c r="AC334" s="50" t="n">
        <f aca="false">IF(T334&gt;0,S334/T334,0)</f>
        <v>192.552631578947</v>
      </c>
      <c r="AD334" s="51" t="n">
        <f aca="false">EXP((((AC334-AC$349)/AC$350+2)/4-1.9)^3)</f>
        <v>0.0662117026609605</v>
      </c>
      <c r="AE334" s="52" t="n">
        <f aca="false">S334/U334</f>
        <v>23.6900662251656</v>
      </c>
      <c r="AF334" s="51" t="n">
        <f aca="false">EXP((((AE334-AE$349)/AE$350+2)/4-1.9)^3)</f>
        <v>0.162155659204526</v>
      </c>
      <c r="AG334" s="51" t="n">
        <f aca="false">V334/U334</f>
        <v>0.499779249448123</v>
      </c>
      <c r="AH334" s="51" t="n">
        <f aca="false">EXP((((AG334-AG$349)/AG$350+2)/4-1.9)^3)</f>
        <v>0.0345844286252236</v>
      </c>
      <c r="AI334" s="51" t="n">
        <f aca="false">W334/U334</f>
        <v>0.0550404709345107</v>
      </c>
      <c r="AJ334" s="51" t="n">
        <f aca="false">EXP((((AI334-AI$349)/AI$350+2)/4-1.9)^3)</f>
        <v>0.0248948426544527</v>
      </c>
      <c r="AK334" s="51" t="n">
        <f aca="false">Z334/U334</f>
        <v>0.116491537895512</v>
      </c>
      <c r="AL334" s="51" t="n">
        <f aca="false">EXP((((AK334-AK$349)/AK$350+2)/4-1.9)^3)</f>
        <v>0.0224717930237061</v>
      </c>
      <c r="AM334" s="51" t="n">
        <f aca="false">0.01*AD334+0.15*AF334+0.24*AH334+0.25*AJ334+0.35*AL334</f>
        <v>0.0473745669992525</v>
      </c>
      <c r="AO334" s="44" t="n">
        <f aca="false">0.01*AD334/$AM$349</f>
        <v>0.000234705470122192</v>
      </c>
      <c r="AP334" s="43" t="n">
        <f aca="false">AO334*$J$349</f>
        <v>1693.39644634956</v>
      </c>
      <c r="AQ334" s="44" t="n">
        <f aca="false">0.15*AF334/$AM$349</f>
        <v>0.00862207556150319</v>
      </c>
      <c r="AR334" s="43" t="n">
        <f aca="false">AQ334*$J$349</f>
        <v>62208.1458451121</v>
      </c>
      <c r="AS334" s="44" t="n">
        <f aca="false">0.24*AH334/$AM$349</f>
        <v>0.00294225495004883</v>
      </c>
      <c r="AT334" s="43" t="n">
        <f aca="false">AS334*$J$349</f>
        <v>21228.325330778</v>
      </c>
      <c r="AU334" s="44" t="n">
        <f aca="false">0.25*AJ334/$AM$349</f>
        <v>0.00220616428592328</v>
      </c>
      <c r="AV334" s="43" t="n">
        <f aca="false">AU334*$J$349</f>
        <v>15917.4422304722</v>
      </c>
      <c r="AW334" s="44" t="n">
        <f aca="false">0.35*AL334/$AM$349</f>
        <v>0.00278800935024068</v>
      </c>
      <c r="AX334" s="43" t="n">
        <f aca="false">AW334*$J$349</f>
        <v>20115.4456418463</v>
      </c>
    </row>
    <row r="335" customFormat="false" ht="13.8" hidden="false" customHeight="false" outlineLevel="0" collapsed="false">
      <c r="A335" s="13" t="s">
        <v>33</v>
      </c>
      <c r="B335" s="41"/>
      <c r="C335" s="41"/>
      <c r="D335" s="41"/>
      <c r="E335" s="41"/>
      <c r="F335" s="41"/>
      <c r="G335" s="41"/>
      <c r="H335" s="41"/>
      <c r="I335" s="15" t="n">
        <f aca="false">AO335+AQ335+AS335+AU335+AW335</f>
        <v>0.0338077317198951</v>
      </c>
      <c r="J335" s="43" t="n">
        <f aca="false">AP335+AR335+AT335+AV335+AX335</f>
        <v>243922.277243067</v>
      </c>
      <c r="K335" s="15" t="n">
        <f aca="false">I335-DatosMinisterio!J335</f>
        <v>3.84260075078635E-008</v>
      </c>
      <c r="L335" s="43" t="n">
        <f aca="false">J335-DatosMinisterio!K335</f>
        <v>0.277243067452218</v>
      </c>
      <c r="M335" s="44" t="n">
        <f aca="false">P369/P$383</f>
        <v>0.0210017476863088</v>
      </c>
      <c r="N335" s="43" t="n">
        <f aca="false">ROUND(N$349*M335,0)</f>
        <v>2879018</v>
      </c>
      <c r="O335" s="43" t="n">
        <f aca="false">N335-DatosMinisterio!L335</f>
        <v>-1022</v>
      </c>
      <c r="P335" s="14" t="n">
        <f aca="false">N335+J335</f>
        <v>3122940.27724307</v>
      </c>
      <c r="Q335" s="43" t="n">
        <f aca="false">P335-DatosMinisterio!M335</f>
        <v>-1021.72275693249</v>
      </c>
      <c r="S335" s="14" t="n">
        <f aca="false">B335+DatosMinisterio!B335</f>
        <v>9430</v>
      </c>
      <c r="T335" s="14" t="n">
        <f aca="false">C335+DatosMinisterio!C335</f>
        <v>41</v>
      </c>
      <c r="U335" s="14" t="n">
        <f aca="false">D335+DatosMinisterio!D335</f>
        <v>423.859848484848</v>
      </c>
      <c r="V335" s="14" t="n">
        <f aca="false">E335+DatosMinisterio!E335</f>
        <v>282.450757575758</v>
      </c>
      <c r="W335" s="14" t="n">
        <f aca="false">F335+DatosMinisterio!F335</f>
        <v>28</v>
      </c>
      <c r="X335" s="14" t="n">
        <f aca="false">G335+DatosMinisterio!G335</f>
        <v>75</v>
      </c>
      <c r="Y335" s="14" t="n">
        <f aca="false">H335+DatosMinisterio!H335</f>
        <v>16</v>
      </c>
      <c r="Z335" s="14" t="n">
        <f aca="false">X335+0.33*Y335</f>
        <v>80.28</v>
      </c>
      <c r="AC335" s="50" t="n">
        <f aca="false">IF(T335&gt;0,S335/T335,0)</f>
        <v>230</v>
      </c>
      <c r="AD335" s="51" t="n">
        <f aca="false">EXP((((AC335-AC$349)/AC$350+2)/4-1.9)^3)</f>
        <v>0.12095800936894</v>
      </c>
      <c r="AE335" s="52" t="n">
        <f aca="false">S335/U335</f>
        <v>22.2479199992851</v>
      </c>
      <c r="AF335" s="51" t="n">
        <f aca="false">EXP((((AE335-AE$349)/AE$350+2)/4-1.9)^3)</f>
        <v>0.117195410717945</v>
      </c>
      <c r="AG335" s="51" t="n">
        <f aca="false">V335/U335</f>
        <v>0.666377715618551</v>
      </c>
      <c r="AH335" s="51" t="n">
        <f aca="false">EXP((((AG335-AG$349)/AG$350+2)/4-1.9)^3)</f>
        <v>0.2223320960993</v>
      </c>
      <c r="AI335" s="51" t="n">
        <f aca="false">W335/U335</f>
        <v>0.0660595715779409</v>
      </c>
      <c r="AJ335" s="51" t="n">
        <f aca="false">EXP((((AI335-AI$349)/AI$350+2)/4-1.9)^3)</f>
        <v>0.0326266855326066</v>
      </c>
      <c r="AK335" s="51" t="n">
        <f aca="false">Z335/U335</f>
        <v>0.189402228795611</v>
      </c>
      <c r="AL335" s="51" t="n">
        <f aca="false">EXP((((AK335-AK$349)/AK$350+2)/4-1.9)^3)</f>
        <v>0.0430520072219059</v>
      </c>
      <c r="AM335" s="51" t="n">
        <f aca="false">0.01*AD335+0.15*AF335+0.24*AH335+0.25*AJ335+0.35*AL335</f>
        <v>0.0953734686760318</v>
      </c>
      <c r="AO335" s="44" t="n">
        <f aca="false">0.01*AD335/$AM$349</f>
        <v>0.000428768711769141</v>
      </c>
      <c r="AP335" s="43" t="n">
        <f aca="false">AO335*$J$349</f>
        <v>3093.55982388368</v>
      </c>
      <c r="AQ335" s="44" t="n">
        <f aca="false">0.15*AF335/$AM$349</f>
        <v>0.00623146729277591</v>
      </c>
      <c r="AR335" s="43" t="n">
        <f aca="false">AQ335*$J$349</f>
        <v>44959.9430453688</v>
      </c>
      <c r="AS335" s="44" t="n">
        <f aca="false">0.24*AH335/$AM$349</f>
        <v>0.0189148046189144</v>
      </c>
      <c r="AT335" s="43" t="n">
        <f aca="false">AS335*$J$349</f>
        <v>136470.031603398</v>
      </c>
      <c r="AU335" s="44" t="n">
        <f aca="false">0.25*AJ335/$AM$349</f>
        <v>0.00289135502437941</v>
      </c>
      <c r="AV335" s="43" t="n">
        <f aca="false">AU335*$J$349</f>
        <v>20861.0831305721</v>
      </c>
      <c r="AW335" s="44" t="n">
        <f aca="false">0.35*AL335/$AM$349</f>
        <v>0.00534133607205622</v>
      </c>
      <c r="AX335" s="43" t="n">
        <f aca="false">AW335*$J$349</f>
        <v>38537.6596398446</v>
      </c>
    </row>
    <row r="336" customFormat="false" ht="13.8" hidden="false" customHeight="false" outlineLevel="0" collapsed="false">
      <c r="A336" s="13" t="s">
        <v>34</v>
      </c>
      <c r="B336" s="41"/>
      <c r="C336" s="41"/>
      <c r="D336" s="41"/>
      <c r="E336" s="41"/>
      <c r="F336" s="41"/>
      <c r="G336" s="41"/>
      <c r="H336" s="41"/>
      <c r="I336" s="15" t="n">
        <f aca="false">AO336+AQ336+AS336+AU336+AW336</f>
        <v>0.0347834771104768</v>
      </c>
      <c r="J336" s="43" t="n">
        <f aca="false">AP336+AR336+AT336+AV336+AX336</f>
        <v>250962.265599934</v>
      </c>
      <c r="K336" s="15" t="n">
        <f aca="false">I336-DatosMinisterio!J336</f>
        <v>3.68122641189461E-008</v>
      </c>
      <c r="L336" s="43" t="n">
        <f aca="false">J336-DatosMinisterio!K336</f>
        <v>0.26559993356932</v>
      </c>
      <c r="M336" s="44" t="n">
        <f aca="false">P370/P$383</f>
        <v>0.021905841071252</v>
      </c>
      <c r="N336" s="43" t="n">
        <f aca="false">ROUND(N$349*M336,0)</f>
        <v>3002956</v>
      </c>
      <c r="O336" s="43" t="n">
        <f aca="false">N336-DatosMinisterio!L336</f>
        <v>-575</v>
      </c>
      <c r="P336" s="14" t="n">
        <f aca="false">N336+J336</f>
        <v>3253918.26559993</v>
      </c>
      <c r="Q336" s="43" t="n">
        <f aca="false">P336-DatosMinisterio!M336</f>
        <v>-574.734400066547</v>
      </c>
      <c r="S336" s="14" t="n">
        <f aca="false">B336+DatosMinisterio!B336</f>
        <v>6837</v>
      </c>
      <c r="T336" s="14" t="n">
        <f aca="false">C336+DatosMinisterio!C336</f>
        <v>47</v>
      </c>
      <c r="U336" s="14" t="n">
        <f aca="false">D336+DatosMinisterio!D336</f>
        <v>441.489393939394</v>
      </c>
      <c r="V336" s="14" t="n">
        <f aca="false">E336+DatosMinisterio!E336</f>
        <v>258.825757575758</v>
      </c>
      <c r="W336" s="14" t="n">
        <f aca="false">F336+DatosMinisterio!F336</f>
        <v>58</v>
      </c>
      <c r="X336" s="14" t="n">
        <f aca="false">G336+DatosMinisterio!G336</f>
        <v>116</v>
      </c>
      <c r="Y336" s="14" t="n">
        <f aca="false">H336+DatosMinisterio!H336</f>
        <v>77</v>
      </c>
      <c r="Z336" s="14" t="n">
        <f aca="false">X336+0.33*Y336</f>
        <v>141.41</v>
      </c>
      <c r="AC336" s="50" t="n">
        <f aca="false">IF(T336&gt;0,S336/T336,0)</f>
        <v>145.468085106383</v>
      </c>
      <c r="AD336" s="51" t="n">
        <f aca="false">EXP((((AC336-AC$349)/AC$350+2)/4-1.9)^3)</f>
        <v>0.0267164955859538</v>
      </c>
      <c r="AE336" s="52" t="n">
        <f aca="false">S336/U336</f>
        <v>15.4862157366765</v>
      </c>
      <c r="AF336" s="51" t="n">
        <f aca="false">EXP((((AE336-AE$349)/AE$350+2)/4-1.9)^3)</f>
        <v>0.0152200634957534</v>
      </c>
      <c r="AG336" s="51" t="n">
        <f aca="false">V336/U336</f>
        <v>0.586255890014175</v>
      </c>
      <c r="AH336" s="51" t="n">
        <f aca="false">EXP((((AG336-AG$349)/AG$350+2)/4-1.9)^3)</f>
        <v>0.10274984759904</v>
      </c>
      <c r="AI336" s="51" t="n">
        <f aca="false">W336/U336</f>
        <v>0.131373484383097</v>
      </c>
      <c r="AJ336" s="51" t="n">
        <f aca="false">EXP((((AI336-AI$349)/AI$350+2)/4-1.9)^3)</f>
        <v>0.12422100189662</v>
      </c>
      <c r="AK336" s="51" t="n">
        <f aca="false">Z336/U336</f>
        <v>0.320302145286444</v>
      </c>
      <c r="AL336" s="51" t="n">
        <f aca="false">EXP((((AK336-AK$349)/AK$350+2)/4-1.9)^3)</f>
        <v>0.113887747585655</v>
      </c>
      <c r="AM336" s="51" t="n">
        <f aca="false">0.01*AD336+0.15*AF336+0.24*AH336+0.25*AJ336+0.35*AL336</f>
        <v>0.0981261000331265</v>
      </c>
      <c r="AO336" s="44" t="n">
        <f aca="false">0.01*AD336/$AM$349</f>
        <v>9.47039179558198E-005</v>
      </c>
      <c r="AP336" s="43" t="n">
        <f aca="false">AO336*$J$349</f>
        <v>683.287347492471</v>
      </c>
      <c r="AQ336" s="44" t="n">
        <f aca="false">0.15*AF336/$AM$349</f>
        <v>0.000809275101189929</v>
      </c>
      <c r="AR336" s="43" t="n">
        <f aca="false">AQ336*$J$349</f>
        <v>5838.90771595882</v>
      </c>
      <c r="AS336" s="44" t="n">
        <f aca="false">0.24*AH336/$AM$349</f>
        <v>0.00874139778312101</v>
      </c>
      <c r="AT336" s="43" t="n">
        <f aca="false">AS336*$J$349</f>
        <v>63069.0538842513</v>
      </c>
      <c r="AU336" s="44" t="n">
        <f aca="false">0.25*AJ336/$AM$349</f>
        <v>0.0110083820070626</v>
      </c>
      <c r="AV336" s="43" t="n">
        <f aca="false">AU336*$J$349</f>
        <v>79425.3110552267</v>
      </c>
      <c r="AW336" s="44" t="n">
        <f aca="false">0.35*AL336/$AM$349</f>
        <v>0.0141297183011474</v>
      </c>
      <c r="AX336" s="43" t="n">
        <f aca="false">AW336*$J$349</f>
        <v>101945.705597004</v>
      </c>
    </row>
    <row r="337" customFormat="false" ht="13.8" hidden="false" customHeight="false" outlineLevel="0" collapsed="false">
      <c r="A337" s="13" t="s">
        <v>35</v>
      </c>
      <c r="B337" s="41"/>
      <c r="C337" s="41"/>
      <c r="D337" s="41"/>
      <c r="E337" s="41"/>
      <c r="F337" s="41"/>
      <c r="G337" s="41"/>
      <c r="H337" s="41"/>
      <c r="I337" s="15" t="n">
        <f aca="false">AO337+AQ337+AS337+AU337+AW337</f>
        <v>0.00935743163081573</v>
      </c>
      <c r="J337" s="43" t="n">
        <f aca="false">AP337+AR337+AT337+AV337+AX337</f>
        <v>67513.728854861</v>
      </c>
      <c r="K337" s="15" t="n">
        <f aca="false">I337-DatosMinisterio!J337</f>
        <v>-3.75808319706683E-008</v>
      </c>
      <c r="L337" s="43" t="n">
        <f aca="false">J337-DatosMinisterio!K337</f>
        <v>-0.271145138976863</v>
      </c>
      <c r="M337" s="44" t="n">
        <f aca="false">P371/P$383</f>
        <v>0.0102866013052819</v>
      </c>
      <c r="N337" s="43" t="n">
        <f aca="false">ROUND(N$349*M337,0)</f>
        <v>1410136</v>
      </c>
      <c r="O337" s="43" t="n">
        <f aca="false">N337-DatosMinisterio!L337</f>
        <v>-196</v>
      </c>
      <c r="P337" s="14" t="n">
        <f aca="false">N337+J337</f>
        <v>1477649.72885486</v>
      </c>
      <c r="Q337" s="43" t="n">
        <f aca="false">P337-DatosMinisterio!M337</f>
        <v>-196.27114513889</v>
      </c>
      <c r="S337" s="14" t="n">
        <f aca="false">B337+DatosMinisterio!B337</f>
        <v>3363</v>
      </c>
      <c r="T337" s="14" t="n">
        <f aca="false">C337+DatosMinisterio!C337</f>
        <v>57</v>
      </c>
      <c r="U337" s="14" t="n">
        <f aca="false">D337+DatosMinisterio!D337</f>
        <v>199.837954545455</v>
      </c>
      <c r="V337" s="14" t="n">
        <f aca="false">E337+DatosMinisterio!E337</f>
        <v>77.8556818181818</v>
      </c>
      <c r="W337" s="14" t="n">
        <f aca="false">F337+DatosMinisterio!F337</f>
        <v>11</v>
      </c>
      <c r="X337" s="14" t="n">
        <f aca="false">G337+DatosMinisterio!G337</f>
        <v>32</v>
      </c>
      <c r="Y337" s="14" t="n">
        <f aca="false">H337+DatosMinisterio!H337</f>
        <v>18</v>
      </c>
      <c r="Z337" s="14" t="n">
        <f aca="false">X337+0.33*Y337</f>
        <v>37.94</v>
      </c>
      <c r="AC337" s="50" t="n">
        <f aca="false">IF(T337&gt;0,S337/T337,0)</f>
        <v>59</v>
      </c>
      <c r="AD337" s="51" t="n">
        <f aca="false">EXP((((AC337-AC$349)/AC$350+2)/4-1.9)^3)</f>
        <v>0.00309826282512292</v>
      </c>
      <c r="AE337" s="52" t="n">
        <f aca="false">S337/U337</f>
        <v>16.8286350190552</v>
      </c>
      <c r="AF337" s="51" t="n">
        <f aca="false">EXP((((AE337-AE$349)/AE$350+2)/4-1.9)^3)</f>
        <v>0.0245642805171329</v>
      </c>
      <c r="AG337" s="51" t="n">
        <f aca="false">V337/U337</f>
        <v>0.389594068830768</v>
      </c>
      <c r="AH337" s="51" t="n">
        <f aca="false">EXP((((AG337-AG$349)/AG$350+2)/4-1.9)^3)</f>
        <v>0.00555266434068941</v>
      </c>
      <c r="AI337" s="51" t="n">
        <f aca="false">W337/U337</f>
        <v>0.0550445986350303</v>
      </c>
      <c r="AJ337" s="51" t="n">
        <f aca="false">EXP((((AI337-AI$349)/AI$350+2)/4-1.9)^3)</f>
        <v>0.024897429235763</v>
      </c>
      <c r="AK337" s="51" t="n">
        <f aca="false">Z337/U337</f>
        <v>0.189853824746641</v>
      </c>
      <c r="AL337" s="51" t="n">
        <f aca="false">EXP((((AK337-AK$349)/AK$350+2)/4-1.9)^3)</f>
        <v>0.0432148779950395</v>
      </c>
      <c r="AM337" s="51" t="n">
        <f aca="false">0.01*AD337+0.15*AF337+0.24*AH337+0.25*AJ337+0.35*AL337</f>
        <v>0.0263978287547912</v>
      </c>
      <c r="AO337" s="44" t="n">
        <f aca="false">0.01*AD337/$AM$349</f>
        <v>1.09826390759974E-005</v>
      </c>
      <c r="AP337" s="43" t="n">
        <f aca="false">AO337*$J$349</f>
        <v>79.2395761937351</v>
      </c>
      <c r="AQ337" s="44" t="n">
        <f aca="false">0.15*AF337/$AM$349</f>
        <v>0.00130612205439925</v>
      </c>
      <c r="AR337" s="43" t="n">
        <f aca="false">AQ337*$J$349</f>
        <v>9423.65103065978</v>
      </c>
      <c r="AS337" s="44" t="n">
        <f aca="false">0.24*AH337/$AM$349</f>
        <v>0.000472390459862553</v>
      </c>
      <c r="AT337" s="43" t="n">
        <f aca="false">AS337*$J$349</f>
        <v>3408.29008205142</v>
      </c>
      <c r="AU337" s="44" t="n">
        <f aca="false">0.25*AJ337/$AM$349</f>
        <v>0.00220639350702697</v>
      </c>
      <c r="AV337" s="43" t="n">
        <f aca="false">AU337*$J$349</f>
        <v>15919.096057297</v>
      </c>
      <c r="AW337" s="44" t="n">
        <f aca="false">0.35*AL337/$AM$349</f>
        <v>0.00536154297045095</v>
      </c>
      <c r="AX337" s="43" t="n">
        <f aca="false">AW337*$J$349</f>
        <v>38683.4521086591</v>
      </c>
    </row>
    <row r="338" customFormat="false" ht="13.8" hidden="false" customHeight="false" outlineLevel="0" collapsed="false">
      <c r="A338" s="13" t="s">
        <v>36</v>
      </c>
      <c r="B338" s="41"/>
      <c r="C338" s="41"/>
      <c r="D338" s="41"/>
      <c r="E338" s="41"/>
      <c r="F338" s="41"/>
      <c r="G338" s="41"/>
      <c r="H338" s="41"/>
      <c r="I338" s="15" t="n">
        <f aca="false">AO338+AQ338+AS338+AU338+AW338</f>
        <v>0.10073561824903</v>
      </c>
      <c r="J338" s="43" t="n">
        <f aca="false">AP338+AR338+AT338+AV338+AX338</f>
        <v>726805.974632477</v>
      </c>
      <c r="K338" s="15" t="n">
        <f aca="false">I338-DatosMinisterio!J338</f>
        <v>-3.51594919845155E-009</v>
      </c>
      <c r="L338" s="43" t="n">
        <f aca="false">J338-DatosMinisterio!K338</f>
        <v>-0.0253675235435367</v>
      </c>
      <c r="M338" s="44" t="n">
        <f aca="false">P372/P$383</f>
        <v>0.0567480384481777</v>
      </c>
      <c r="N338" s="43" t="n">
        <f aca="false">ROUND(N$349*M338,0)</f>
        <v>7779288</v>
      </c>
      <c r="O338" s="43" t="n">
        <f aca="false">N338-DatosMinisterio!L338</f>
        <v>-715</v>
      </c>
      <c r="P338" s="14" t="n">
        <f aca="false">N338+J338</f>
        <v>8506093.97463248</v>
      </c>
      <c r="Q338" s="43" t="n">
        <f aca="false">P338-DatosMinisterio!M338</f>
        <v>-715.025367524475</v>
      </c>
      <c r="S338" s="14" t="n">
        <f aca="false">B338+DatosMinisterio!B338</f>
        <v>6558</v>
      </c>
      <c r="T338" s="14" t="n">
        <f aca="false">C338+DatosMinisterio!C338</f>
        <v>24</v>
      </c>
      <c r="U338" s="14" t="n">
        <f aca="false">D338+DatosMinisterio!D338</f>
        <v>307.869318181818</v>
      </c>
      <c r="V338" s="14" t="n">
        <f aca="false">E338+DatosMinisterio!E338</f>
        <v>268.551136363636</v>
      </c>
      <c r="W338" s="14" t="n">
        <f aca="false">F338+DatosMinisterio!F338</f>
        <v>46</v>
      </c>
      <c r="X338" s="14" t="n">
        <f aca="false">G338+DatosMinisterio!G338</f>
        <v>103</v>
      </c>
      <c r="Y338" s="14" t="n">
        <f aca="false">H338+DatosMinisterio!H338</f>
        <v>45</v>
      </c>
      <c r="Z338" s="14" t="n">
        <f aca="false">X338+0.33*Y338</f>
        <v>117.85</v>
      </c>
      <c r="AC338" s="50" t="n">
        <f aca="false">IF(T338&gt;0,S338/T338,0)</f>
        <v>273.25</v>
      </c>
      <c r="AD338" s="51" t="n">
        <f aca="false">EXP((((AC338-AC$349)/AC$350+2)/4-1.9)^3)</f>
        <v>0.215263640334006</v>
      </c>
      <c r="AE338" s="52" t="n">
        <f aca="false">S338/U338</f>
        <v>21.3012457322137</v>
      </c>
      <c r="AF338" s="51" t="n">
        <f aca="false">EXP((((AE338-AE$349)/AE$350+2)/4-1.9)^3)</f>
        <v>0.0928478475872138</v>
      </c>
      <c r="AG338" s="51" t="n">
        <f aca="false">V338/U338</f>
        <v>0.872289378979422</v>
      </c>
      <c r="AH338" s="51" t="n">
        <f aca="false">EXP((((AG338-AG$349)/AG$350+2)/4-1.9)^3)</f>
        <v>0.699581463268443</v>
      </c>
      <c r="AI338" s="51" t="n">
        <f aca="false">W338/U338</f>
        <v>0.149414044477254</v>
      </c>
      <c r="AJ338" s="51" t="n">
        <f aca="false">EXP((((AI338-AI$349)/AI$350+2)/4-1.9)^3)</f>
        <v>0.166864843077847</v>
      </c>
      <c r="AK338" s="51" t="n">
        <f aca="false">Z338/U338</f>
        <v>0.382792285687921</v>
      </c>
      <c r="AL338" s="51" t="n">
        <f aca="false">EXP((((AK338-AK$349)/AK$350+2)/4-1.9)^3)</f>
        <v>0.16710039511534</v>
      </c>
      <c r="AM338" s="51" t="n">
        <f aca="false">0.01*AD338+0.15*AF338+0.24*AH338+0.25*AJ338+0.35*AL338</f>
        <v>0.284180713785679</v>
      </c>
      <c r="AO338" s="44" t="n">
        <f aca="false">0.01*AD338/$AM$349</f>
        <v>0.000763060786452132</v>
      </c>
      <c r="AP338" s="43" t="n">
        <f aca="false">AO338*$J$349</f>
        <v>5505.47212834034</v>
      </c>
      <c r="AQ338" s="44" t="n">
        <f aca="false">0.15*AF338/$AM$349</f>
        <v>0.00493686844817528</v>
      </c>
      <c r="AR338" s="43" t="n">
        <f aca="false">AQ338*$J$349</f>
        <v>35619.4318005579</v>
      </c>
      <c r="AS338" s="44" t="n">
        <f aca="false">0.24*AH338/$AM$349</f>
        <v>0.0595165831874624</v>
      </c>
      <c r="AT338" s="43" t="n">
        <f aca="false">AS338*$J$349</f>
        <v>429411.254948793</v>
      </c>
      <c r="AU338" s="44" t="n">
        <f aca="false">0.25*AJ338/$AM$349</f>
        <v>0.014787450657323</v>
      </c>
      <c r="AV338" s="43" t="n">
        <f aca="false">AU338*$J$349</f>
        <v>106691.234680825</v>
      </c>
      <c r="AW338" s="44" t="n">
        <f aca="false">0.35*AL338/$AM$349</f>
        <v>0.0207316551696171</v>
      </c>
      <c r="AX338" s="43" t="n">
        <f aca="false">AW338*$J$349</f>
        <v>149578.58107396</v>
      </c>
    </row>
    <row r="339" customFormat="false" ht="13.8" hidden="false" customHeight="false" outlineLevel="0" collapsed="false">
      <c r="A339" s="13" t="s">
        <v>37</v>
      </c>
      <c r="B339" s="41"/>
      <c r="C339" s="41"/>
      <c r="D339" s="41"/>
      <c r="E339" s="41"/>
      <c r="F339" s="41"/>
      <c r="G339" s="41"/>
      <c r="H339" s="41"/>
      <c r="I339" s="15" t="n">
        <f aca="false">AO339+AQ339+AS339+AU339+AW339</f>
        <v>0.00750763063142962</v>
      </c>
      <c r="J339" s="43" t="n">
        <f aca="false">AP339+AR339+AT339+AV339+AX339</f>
        <v>54167.4423913053</v>
      </c>
      <c r="K339" s="15" t="n">
        <f aca="false">I339-DatosMinisterio!J339</f>
        <v>6.13156237025056E-008</v>
      </c>
      <c r="L339" s="43" t="n">
        <f aca="false">J339-DatosMinisterio!K339</f>
        <v>0.442391305266938</v>
      </c>
      <c r="M339" s="44" t="n">
        <f aca="false">P373/P$383</f>
        <v>0.00974277961553529</v>
      </c>
      <c r="N339" s="43" t="n">
        <f aca="false">ROUND(N$349*M339,0)</f>
        <v>1335586</v>
      </c>
      <c r="O339" s="43" t="n">
        <f aca="false">N339-DatosMinisterio!L339</f>
        <v>-25</v>
      </c>
      <c r="P339" s="14" t="n">
        <f aca="false">N339+J339</f>
        <v>1389753.44239131</v>
      </c>
      <c r="Q339" s="43" t="n">
        <f aca="false">P339-DatosMinisterio!M339</f>
        <v>-24.5576086947694</v>
      </c>
      <c r="S339" s="14" t="n">
        <f aca="false">B339+DatosMinisterio!B339</f>
        <v>3087</v>
      </c>
      <c r="T339" s="14" t="n">
        <f aca="false">C339+DatosMinisterio!C339</f>
        <v>37</v>
      </c>
      <c r="U339" s="14" t="n">
        <f aca="false">D339+DatosMinisterio!D339</f>
        <v>142.795454545455</v>
      </c>
      <c r="V339" s="14" t="n">
        <f aca="false">E339+DatosMinisterio!E339</f>
        <v>52.6363636363636</v>
      </c>
      <c r="W339" s="14" t="n">
        <f aca="false">F339+DatosMinisterio!F339</f>
        <v>1</v>
      </c>
      <c r="X339" s="14" t="n">
        <f aca="false">G339+DatosMinisterio!G339</f>
        <v>5</v>
      </c>
      <c r="Y339" s="14" t="n">
        <f aca="false">H339+DatosMinisterio!H339</f>
        <v>1</v>
      </c>
      <c r="Z339" s="14" t="n">
        <f aca="false">X339+0.33*Y339</f>
        <v>5.33</v>
      </c>
      <c r="AC339" s="50" t="n">
        <f aca="false">IF(T339&gt;0,S339/T339,0)</f>
        <v>83.4324324324324</v>
      </c>
      <c r="AD339" s="51" t="n">
        <f aca="false">EXP((((AC339-AC$349)/AC$350+2)/4-1.9)^3)</f>
        <v>0.00609844830913772</v>
      </c>
      <c r="AE339" s="52" t="n">
        <f aca="false">S339/U339</f>
        <v>21.6183351901957</v>
      </c>
      <c r="AF339" s="51" t="n">
        <f aca="false">EXP((((AE339-AE$349)/AE$350+2)/4-1.9)^3)</f>
        <v>0.100559728552542</v>
      </c>
      <c r="AG339" s="51" t="n">
        <f aca="false">V339/U339</f>
        <v>0.368613719560718</v>
      </c>
      <c r="AH339" s="51" t="n">
        <f aca="false">EXP((((AG339-AG$349)/AG$350+2)/4-1.9)^3)</f>
        <v>0.00368478670765509</v>
      </c>
      <c r="AI339" s="51" t="n">
        <f aca="false">W339/U339</f>
        <v>0.00700302403310518</v>
      </c>
      <c r="AJ339" s="51" t="n">
        <f aca="false">EXP((((AI339-AI$349)/AI$350+2)/4-1.9)^3)</f>
        <v>0.00648040489976448</v>
      </c>
      <c r="AK339" s="51" t="n">
        <f aca="false">Z339/U339</f>
        <v>0.0373261180964506</v>
      </c>
      <c r="AL339" s="51" t="n">
        <f aca="false">EXP((((AK339-AK$349)/AK$350+2)/4-1.9)^3)</f>
        <v>0.0100858420039264</v>
      </c>
      <c r="AM339" s="51" t="n">
        <f aca="false">0.01*AD339+0.15*AF339+0.24*AH339+0.25*AJ339+0.35*AL339</f>
        <v>0.0211794385021253</v>
      </c>
      <c r="AO339" s="44" t="n">
        <f aca="false">0.01*AD339/$AM$349</f>
        <v>2.16176162202214E-005</v>
      </c>
      <c r="AP339" s="43" t="n">
        <f aca="false">AO339*$J$349</f>
        <v>155.970776764654</v>
      </c>
      <c r="AQ339" s="44" t="n">
        <f aca="false">0.15*AF339/$AM$349</f>
        <v>0.00534692148444037</v>
      </c>
      <c r="AR339" s="43" t="n">
        <f aca="false">AQ339*$J$349</f>
        <v>38577.958306415</v>
      </c>
      <c r="AS339" s="44" t="n">
        <f aca="false">0.24*AH339/$AM$349</f>
        <v>0.000313481597396268</v>
      </c>
      <c r="AT339" s="43" t="n">
        <f aca="false">AS339*$J$349</f>
        <v>2261.76502299011</v>
      </c>
      <c r="AU339" s="44" t="n">
        <f aca="false">0.25*AJ339/$AM$349</f>
        <v>0.000574289142800649</v>
      </c>
      <c r="AV339" s="43" t="n">
        <f aca="false">AU339*$J$349</f>
        <v>4143.48755096954</v>
      </c>
      <c r="AW339" s="44" t="n">
        <f aca="false">0.35*AL339/$AM$349</f>
        <v>0.00125132079057212</v>
      </c>
      <c r="AX339" s="43" t="n">
        <f aca="false">AW339*$J$349</f>
        <v>9028.26073416598</v>
      </c>
    </row>
    <row r="340" customFormat="false" ht="13.8" hidden="false" customHeight="false" outlineLevel="0" collapsed="false">
      <c r="A340" s="13" t="s">
        <v>38</v>
      </c>
      <c r="B340" s="41"/>
      <c r="C340" s="41"/>
      <c r="D340" s="41"/>
      <c r="E340" s="41"/>
      <c r="F340" s="41"/>
      <c r="G340" s="41"/>
      <c r="H340" s="41"/>
      <c r="I340" s="15" t="n">
        <f aca="false">AO340+AQ340+AS340+AU340+AW340</f>
        <v>0.0781712247858681</v>
      </c>
      <c r="J340" s="43" t="n">
        <f aca="false">AP340+AR340+AT340+AV340+AX340</f>
        <v>564004.214261666</v>
      </c>
      <c r="K340" s="15" t="n">
        <f aca="false">I340-DatosMinisterio!J340</f>
        <v>2.96967583718333E-008</v>
      </c>
      <c r="L340" s="43" t="n">
        <f aca="false">J340-DatosMinisterio!K340</f>
        <v>0.214261666405946</v>
      </c>
      <c r="M340" s="44" t="n">
        <f aca="false">P374/P$383</f>
        <v>0.0367719285622236</v>
      </c>
      <c r="N340" s="43" t="n">
        <f aca="false">ROUND(N$349*M340,0)</f>
        <v>5040869</v>
      </c>
      <c r="O340" s="43" t="n">
        <f aca="false">N340-DatosMinisterio!L340</f>
        <v>-16</v>
      </c>
      <c r="P340" s="14" t="n">
        <f aca="false">N340+J340</f>
        <v>5604873.21426167</v>
      </c>
      <c r="Q340" s="43" t="n">
        <f aca="false">P340-DatosMinisterio!M340</f>
        <v>-15.7857383340597</v>
      </c>
      <c r="S340" s="14" t="n">
        <f aca="false">B340+DatosMinisterio!B340</f>
        <v>8052</v>
      </c>
      <c r="T340" s="14" t="n">
        <f aca="false">C340+DatosMinisterio!C340</f>
        <v>65</v>
      </c>
      <c r="U340" s="14" t="n">
        <f aca="false">D340+DatosMinisterio!D340</f>
        <v>265.659090909091</v>
      </c>
      <c r="V340" s="14" t="n">
        <f aca="false">E340+DatosMinisterio!E340</f>
        <v>203.977272727273</v>
      </c>
      <c r="W340" s="14" t="n">
        <f aca="false">F340+DatosMinisterio!F340</f>
        <v>17</v>
      </c>
      <c r="X340" s="14" t="n">
        <f aca="false">G340+DatosMinisterio!G340</f>
        <v>63</v>
      </c>
      <c r="Y340" s="14" t="n">
        <f aca="false">H340+DatosMinisterio!H340</f>
        <v>48</v>
      </c>
      <c r="Z340" s="14" t="n">
        <f aca="false">X340+0.33*Y340</f>
        <v>78.84</v>
      </c>
      <c r="AC340" s="50" t="n">
        <f aca="false">IF(T340&gt;0,S340/T340,0)</f>
        <v>123.876923076923</v>
      </c>
      <c r="AD340" s="51" t="n">
        <f aca="false">EXP((((AC340-AC$349)/AC$350+2)/4-1.9)^3)</f>
        <v>0.0165941015184763</v>
      </c>
      <c r="AE340" s="52" t="n">
        <f aca="false">S340/U340</f>
        <v>30.3095217726067</v>
      </c>
      <c r="AF340" s="51" t="n">
        <f aca="false">EXP((((AE340-AE$349)/AE$350+2)/4-1.9)^3)</f>
        <v>0.47601163333029</v>
      </c>
      <c r="AG340" s="51" t="n">
        <f aca="false">V340/U340</f>
        <v>0.767815895286167</v>
      </c>
      <c r="AH340" s="51" t="n">
        <f aca="false">EXP((((AG340-AG$349)/AG$350+2)/4-1.9)^3)</f>
        <v>0.446429282151093</v>
      </c>
      <c r="AI340" s="51" t="n">
        <f aca="false">W340/U340</f>
        <v>0.0639917871503122</v>
      </c>
      <c r="AJ340" s="51" t="n">
        <f aca="false">EXP((((AI340-AI$349)/AI$350+2)/4-1.9)^3)</f>
        <v>0.0310443877998065</v>
      </c>
      <c r="AK340" s="51" t="n">
        <f aca="false">Z340/U340</f>
        <v>0.296771323466507</v>
      </c>
      <c r="AL340" s="51" t="n">
        <f aca="false">EXP((((AK340-AK$349)/AK$350+2)/4-1.9)^3)</f>
        <v>0.0972957411210145</v>
      </c>
      <c r="AM340" s="51" t="n">
        <f aca="false">0.01*AD340+0.15*AF340+0.24*AH340+0.25*AJ340+0.35*AL340</f>
        <v>0.220525320073297</v>
      </c>
      <c r="AO340" s="44" t="n">
        <f aca="false">0.01*AD340/$AM$349</f>
        <v>5.88223265922107E-005</v>
      </c>
      <c r="AP340" s="43" t="n">
        <f aca="false">AO340*$J$349</f>
        <v>424.402204027901</v>
      </c>
      <c r="AQ340" s="44" t="n">
        <f aca="false">0.15*AF340/$AM$349</f>
        <v>0.0253102993189506</v>
      </c>
      <c r="AR340" s="43" t="n">
        <f aca="false">AQ340*$J$349</f>
        <v>182613.429931739</v>
      </c>
      <c r="AS340" s="44" t="n">
        <f aca="false">0.24*AH340/$AM$349</f>
        <v>0.0379797734838912</v>
      </c>
      <c r="AT340" s="43" t="n">
        <f aca="false">AS340*$J$349</f>
        <v>274023.495989673</v>
      </c>
      <c r="AU340" s="44" t="n">
        <f aca="false">0.25*AJ340/$AM$349</f>
        <v>0.00275113285883877</v>
      </c>
      <c r="AV340" s="43" t="n">
        <f aca="false">AU340*$J$349</f>
        <v>19849.3823095288</v>
      </c>
      <c r="AW340" s="44" t="n">
        <f aca="false">0.35*AL340/$AM$349</f>
        <v>0.0120711967975953</v>
      </c>
      <c r="AX340" s="43" t="n">
        <f aca="false">AW340*$J$349</f>
        <v>87093.503826698</v>
      </c>
    </row>
    <row r="341" customFormat="false" ht="13.8" hidden="false" customHeight="false" outlineLevel="0" collapsed="false">
      <c r="A341" s="13" t="s">
        <v>39</v>
      </c>
      <c r="B341" s="41"/>
      <c r="C341" s="41"/>
      <c r="D341" s="41"/>
      <c r="E341" s="41"/>
      <c r="F341" s="41"/>
      <c r="G341" s="41"/>
      <c r="H341" s="41"/>
      <c r="I341" s="15" t="n">
        <f aca="false">AO341+AQ341+AS341+AU341+AW341</f>
        <v>0.00987890387909272</v>
      </c>
      <c r="J341" s="43" t="n">
        <f aca="false">AP341+AR341+AT341+AV341+AX341</f>
        <v>71276.1433040958</v>
      </c>
      <c r="K341" s="15" t="n">
        <f aca="false">I341-DatosMinisterio!J341</f>
        <v>1.98620088258383E-008</v>
      </c>
      <c r="L341" s="43" t="n">
        <f aca="false">J341-DatosMinisterio!K341</f>
        <v>0.143304095749045</v>
      </c>
      <c r="M341" s="44" t="n">
        <f aca="false">P375/P$383</f>
        <v>0.0130120808029053</v>
      </c>
      <c r="N341" s="43" t="n">
        <f aca="false">ROUND(N$349*M341,0)</f>
        <v>1783757</v>
      </c>
      <c r="O341" s="43" t="n">
        <f aca="false">N341-DatosMinisterio!L341</f>
        <v>-540</v>
      </c>
      <c r="P341" s="14" t="n">
        <f aca="false">N341+J341</f>
        <v>1855033.1433041</v>
      </c>
      <c r="Q341" s="43" t="n">
        <f aca="false">P341-DatosMinisterio!M341</f>
        <v>-539.856695904164</v>
      </c>
      <c r="S341" s="14" t="n">
        <f aca="false">B341+DatosMinisterio!B341</f>
        <v>5959</v>
      </c>
      <c r="T341" s="14" t="n">
        <f aca="false">C341+DatosMinisterio!C341</f>
        <v>65</v>
      </c>
      <c r="U341" s="14" t="n">
        <f aca="false">D341+DatosMinisterio!D341</f>
        <v>349.443181818182</v>
      </c>
      <c r="V341" s="14" t="n">
        <f aca="false">E341+DatosMinisterio!E341</f>
        <v>179.261363636364</v>
      </c>
      <c r="W341" s="14" t="n">
        <f aca="false">F341+DatosMinisterio!F341</f>
        <v>24</v>
      </c>
      <c r="X341" s="14" t="n">
        <f aca="false">G341+DatosMinisterio!G341</f>
        <v>23</v>
      </c>
      <c r="Y341" s="14" t="n">
        <f aca="false">H341+DatosMinisterio!H341</f>
        <v>8</v>
      </c>
      <c r="Z341" s="14" t="n">
        <f aca="false">X341+0.33*Y341</f>
        <v>25.64</v>
      </c>
      <c r="AC341" s="50" t="n">
        <f aca="false">IF(T341&gt;0,S341/T341,0)</f>
        <v>91.6769230769231</v>
      </c>
      <c r="AD341" s="51" t="n">
        <f aca="false">EXP((((AC341-AC$349)/AC$350+2)/4-1.9)^3)</f>
        <v>0.00756850483886697</v>
      </c>
      <c r="AE341" s="52" t="n">
        <f aca="false">S341/U341</f>
        <v>17.0528438099574</v>
      </c>
      <c r="AF341" s="51" t="n">
        <f aca="false">EXP((((AE341-AE$349)/AE$350+2)/4-1.9)^3)</f>
        <v>0.0265093916595516</v>
      </c>
      <c r="AG341" s="51" t="n">
        <f aca="false">V341/U341</f>
        <v>0.512991447432605</v>
      </c>
      <c r="AH341" s="51" t="n">
        <f aca="false">EXP((((AG341-AG$349)/AG$350+2)/4-1.9)^3)</f>
        <v>0.0416110307709353</v>
      </c>
      <c r="AI341" s="51" t="n">
        <f aca="false">W341/U341</f>
        <v>0.0686806933107866</v>
      </c>
      <c r="AJ341" s="51" t="n">
        <f aca="false">EXP((((AI341-AI$349)/AI$350+2)/4-1.9)^3)</f>
        <v>0.0347250428920589</v>
      </c>
      <c r="AK341" s="51" t="n">
        <f aca="false">Z341/U341</f>
        <v>0.073373874020357</v>
      </c>
      <c r="AL341" s="51" t="n">
        <f aca="false">EXP((((AK341-AK$349)/AK$350+2)/4-1.9)^3)</f>
        <v>0.0147112248943087</v>
      </c>
      <c r="AM341" s="51" t="n">
        <f aca="false">0.01*AD341+0.15*AF341+0.24*AH341+0.25*AJ341+0.35*AL341</f>
        <v>0.0278689306183687</v>
      </c>
      <c r="AO341" s="44" t="n">
        <f aca="false">0.01*AD341/$AM$349</f>
        <v>2.68286332315652E-005</v>
      </c>
      <c r="AP341" s="43" t="n">
        <f aca="false">AO341*$J$349</f>
        <v>193.568186336244</v>
      </c>
      <c r="AQ341" s="44" t="n">
        <f aca="false">0.15*AF341/$AM$349</f>
        <v>0.00140954672257135</v>
      </c>
      <c r="AR341" s="43" t="n">
        <f aca="false">AQ341*$J$349</f>
        <v>10169.8584601514</v>
      </c>
      <c r="AS341" s="44" t="n">
        <f aca="false">0.24*AH341/$AM$349</f>
        <v>0.00354004001596041</v>
      </c>
      <c r="AT341" s="43" t="n">
        <f aca="false">AS341*$J$349</f>
        <v>25541.3356145541</v>
      </c>
      <c r="AU341" s="44" t="n">
        <f aca="false">0.25*AJ341/$AM$349</f>
        <v>0.00307731004846951</v>
      </c>
      <c r="AV341" s="43" t="n">
        <f aca="false">AU341*$J$349</f>
        <v>22202.7458400568</v>
      </c>
      <c r="AW341" s="44" t="n">
        <f aca="false">0.35*AL341/$AM$349</f>
        <v>0.00182517845885988</v>
      </c>
      <c r="AX341" s="43" t="n">
        <f aca="false">AW341*$J$349</f>
        <v>13168.6352029972</v>
      </c>
    </row>
    <row r="342" customFormat="false" ht="13.8" hidden="false" customHeight="false" outlineLevel="0" collapsed="false">
      <c r="A342" s="13" t="s">
        <v>40</v>
      </c>
      <c r="B342" s="41"/>
      <c r="C342" s="41"/>
      <c r="D342" s="41"/>
      <c r="E342" s="41"/>
      <c r="F342" s="41"/>
      <c r="G342" s="41"/>
      <c r="H342" s="41"/>
      <c r="I342" s="15" t="n">
        <f aca="false">AO342+AQ342+AS342+AU342+AW342</f>
        <v>0.010025431459217</v>
      </c>
      <c r="J342" s="43" t="n">
        <f aca="false">AP342+AR342+AT342+AV342+AX342</f>
        <v>72333.3375967789</v>
      </c>
      <c r="K342" s="15" t="n">
        <f aca="false">I342-DatosMinisterio!J342</f>
        <v>4.67910576170544E-008</v>
      </c>
      <c r="L342" s="43" t="n">
        <f aca="false">J342-DatosMinisterio!K342</f>
        <v>0.337596778888837</v>
      </c>
      <c r="M342" s="44" t="n">
        <f aca="false">P376/P$383</f>
        <v>0.0260239598133304</v>
      </c>
      <c r="N342" s="43" t="n">
        <f aca="false">ROUND(N$349*M342,0)</f>
        <v>3567487</v>
      </c>
      <c r="O342" s="43" t="n">
        <f aca="false">N342-DatosMinisterio!L342</f>
        <v>106</v>
      </c>
      <c r="P342" s="14" t="n">
        <f aca="false">N342+J342</f>
        <v>3639820.33759678</v>
      </c>
      <c r="Q342" s="43" t="n">
        <f aca="false">P342-DatosMinisterio!M342</f>
        <v>106.337596778758</v>
      </c>
      <c r="S342" s="14" t="n">
        <f aca="false">B342+DatosMinisterio!B342</f>
        <v>5549</v>
      </c>
      <c r="T342" s="14" t="n">
        <f aca="false">C342+DatosMinisterio!C342</f>
        <v>34</v>
      </c>
      <c r="U342" s="14" t="n">
        <f aca="false">D342+DatosMinisterio!D342</f>
        <v>282.477272727273</v>
      </c>
      <c r="V342" s="14" t="n">
        <f aca="false">E342+DatosMinisterio!E342</f>
        <v>150.681818181818</v>
      </c>
      <c r="W342" s="14" t="n">
        <f aca="false">F342+DatosMinisterio!F342</f>
        <v>5</v>
      </c>
      <c r="X342" s="14" t="n">
        <f aca="false">G342+DatosMinisterio!G342</f>
        <v>11</v>
      </c>
      <c r="Y342" s="14" t="n">
        <f aca="false">H342+DatosMinisterio!H342</f>
        <v>1</v>
      </c>
      <c r="Z342" s="14" t="n">
        <f aca="false">X342+0.33*Y342</f>
        <v>11.33</v>
      </c>
      <c r="AC342" s="50" t="n">
        <f aca="false">IF(T342&gt;0,S342/T342,0)</f>
        <v>163.205882352941</v>
      </c>
      <c r="AD342" s="51" t="n">
        <f aca="false">EXP((((AC342-AC$349)/AC$350+2)/4-1.9)^3)</f>
        <v>0.0383870773208468</v>
      </c>
      <c r="AE342" s="52" t="n">
        <f aca="false">S342/U342</f>
        <v>19.6440582508649</v>
      </c>
      <c r="AF342" s="51" t="n">
        <f aca="false">EXP((((AE342-AE$349)/AE$350+2)/4-1.9)^3)</f>
        <v>0.0593687204738039</v>
      </c>
      <c r="AG342" s="51" t="n">
        <f aca="false">V342/U342</f>
        <v>0.533429881728215</v>
      </c>
      <c r="AH342" s="51" t="n">
        <f aca="false">EXP((((AG342-AG$349)/AG$350+2)/4-1.9)^3)</f>
        <v>0.0546490104859078</v>
      </c>
      <c r="AI342" s="51" t="n">
        <f aca="false">W342/U342</f>
        <v>0.0177005390618714</v>
      </c>
      <c r="AJ342" s="51" t="n">
        <f aca="false">EXP((((AI342-AI$349)/AI$350+2)/4-1.9)^3)</f>
        <v>0.00896041357981303</v>
      </c>
      <c r="AK342" s="51" t="n">
        <f aca="false">Z342/U342</f>
        <v>0.0401094215142006</v>
      </c>
      <c r="AL342" s="51" t="n">
        <f aca="false">EXP((((AK342-AK$349)/AK$350+2)/4-1.9)^3)</f>
        <v>0.0103921377619904</v>
      </c>
      <c r="AM342" s="51" t="n">
        <f aca="false">0.01*AD342+0.15*AF342+0.24*AH342+0.25*AJ342+0.35*AL342</f>
        <v>0.0282822929725468</v>
      </c>
      <c r="AO342" s="44" t="n">
        <f aca="false">0.01*AD342/$AM$349</f>
        <v>0.000136073483494913</v>
      </c>
      <c r="AP342" s="43" t="n">
        <f aca="false">AO342*$J$349</f>
        <v>981.768142313542</v>
      </c>
      <c r="AQ342" s="44" t="n">
        <f aca="false">0.15*AF342/$AM$349</f>
        <v>0.00315672975230094</v>
      </c>
      <c r="AR342" s="43" t="n">
        <f aca="false">AQ342*$J$349</f>
        <v>22775.757811905</v>
      </c>
      <c r="AS342" s="44" t="n">
        <f aca="false">0.24*AH342/$AM$349</f>
        <v>0.00464924036652037</v>
      </c>
      <c r="AT342" s="43" t="n">
        <f aca="false">AS342*$J$349</f>
        <v>33544.199505839</v>
      </c>
      <c r="AU342" s="44" t="n">
        <f aca="false">0.25*AJ342/$AM$349</f>
        <v>0.000794065851360173</v>
      </c>
      <c r="AV342" s="43" t="n">
        <f aca="false">AU342*$J$349</f>
        <v>5729.17320657588</v>
      </c>
      <c r="AW342" s="44" t="n">
        <f aca="false">0.35*AL342/$AM$349</f>
        <v>0.00128932200554062</v>
      </c>
      <c r="AX342" s="43" t="n">
        <f aca="false">AW342*$J$349</f>
        <v>9302.43893014549</v>
      </c>
    </row>
    <row r="343" customFormat="false" ht="13.8" hidden="false" customHeight="false" outlineLevel="0" collapsed="false">
      <c r="A343" s="13" t="s">
        <v>41</v>
      </c>
      <c r="B343" s="41"/>
      <c r="C343" s="41"/>
      <c r="D343" s="41"/>
      <c r="E343" s="41"/>
      <c r="F343" s="41"/>
      <c r="G343" s="41"/>
      <c r="H343" s="41"/>
      <c r="I343" s="15" t="n">
        <f aca="false">AO343+AQ343+AS343+AU343+AW343</f>
        <v>0.0121239119108901</v>
      </c>
      <c r="J343" s="43" t="n">
        <f aca="false">AP343+AR343+AT343+AV343+AX343</f>
        <v>87473.8425783936</v>
      </c>
      <c r="K343" s="15" t="n">
        <f aca="false">I343-DatosMinisterio!J343</f>
        <v>-2.18187018695415E-008</v>
      </c>
      <c r="L343" s="43" t="n">
        <f aca="false">J343-DatosMinisterio!K343</f>
        <v>-0.157421606374555</v>
      </c>
      <c r="M343" s="44" t="n">
        <f aca="false">P377/P$383</f>
        <v>0.0117201974076351</v>
      </c>
      <c r="N343" s="43" t="n">
        <f aca="false">ROUND(N$349*M343,0)</f>
        <v>1606660</v>
      </c>
      <c r="O343" s="43" t="n">
        <f aca="false">N343-DatosMinisterio!L343</f>
        <v>538</v>
      </c>
      <c r="P343" s="14" t="n">
        <f aca="false">N343+J343</f>
        <v>1694133.84257839</v>
      </c>
      <c r="Q343" s="43" t="n">
        <f aca="false">P343-DatosMinisterio!M343</f>
        <v>537.84257839364</v>
      </c>
      <c r="S343" s="14" t="n">
        <f aca="false">B343+DatosMinisterio!B343</f>
        <v>7148</v>
      </c>
      <c r="T343" s="14" t="n">
        <f aca="false">C343+DatosMinisterio!C343</f>
        <v>61</v>
      </c>
      <c r="U343" s="14" t="n">
        <f aca="false">D343+DatosMinisterio!D343</f>
        <v>310.349777183601</v>
      </c>
      <c r="V343" s="14" t="n">
        <f aca="false">E343+DatosMinisterio!E343</f>
        <v>156.75924688057</v>
      </c>
      <c r="W343" s="14" t="n">
        <f aca="false">F343+DatosMinisterio!F343</f>
        <v>1</v>
      </c>
      <c r="X343" s="14" t="n">
        <f aca="false">G343+DatosMinisterio!G343</f>
        <v>3</v>
      </c>
      <c r="Y343" s="14" t="n">
        <f aca="false">H343+DatosMinisterio!H343</f>
        <v>0</v>
      </c>
      <c r="Z343" s="14" t="n">
        <f aca="false">X343+0.33*Y343</f>
        <v>3</v>
      </c>
      <c r="AC343" s="50" t="n">
        <f aca="false">IF(T343&gt;0,S343/T343,0)</f>
        <v>117.180327868852</v>
      </c>
      <c r="AD343" s="51" t="n">
        <f aca="false">EXP((((AC343-AC$349)/AC$350+2)/4-1.9)^3)</f>
        <v>0.0142006469163363</v>
      </c>
      <c r="AE343" s="52" t="n">
        <f aca="false">S343/U343</f>
        <v>23.0320771126937</v>
      </c>
      <c r="AF343" s="51" t="n">
        <f aca="false">EXP((((AE343-AE$349)/AE$350+2)/4-1.9)^3)</f>
        <v>0.140443905088237</v>
      </c>
      <c r="AG343" s="51" t="n">
        <f aca="false">V343/U343</f>
        <v>0.505105073066742</v>
      </c>
      <c r="AH343" s="51" t="n">
        <f aca="false">EXP((((AG343-AG$349)/AG$350+2)/4-1.9)^3)</f>
        <v>0.0372928169061086</v>
      </c>
      <c r="AI343" s="51" t="n">
        <f aca="false">W343/U343</f>
        <v>0.00322217083277752</v>
      </c>
      <c r="AJ343" s="51" t="n">
        <f aca="false">EXP((((AI343-AI$349)/AI$350+2)/4-1.9)^3)</f>
        <v>0.00575922828841383</v>
      </c>
      <c r="AK343" s="51" t="n">
        <f aca="false">Z343/U343</f>
        <v>0.00966651249833255</v>
      </c>
      <c r="AL343" s="51" t="n">
        <f aca="false">EXP((((AK343-AK$349)/AK$350+2)/4-1.9)^3)</f>
        <v>0.00743870360374767</v>
      </c>
      <c r="AM343" s="51" t="n">
        <f aca="false">0.01*AD343+0.15*AF343+0.24*AH343+0.25*AJ343+0.35*AL343</f>
        <v>0.0342022216232801</v>
      </c>
      <c r="AO343" s="44" t="n">
        <f aca="false">0.01*AD343/$AM$349</f>
        <v>5.0338072826862E-005</v>
      </c>
      <c r="AP343" s="43" t="n">
        <f aca="false">AO343*$J$349</f>
        <v>363.188440374717</v>
      </c>
      <c r="AQ343" s="44" t="n">
        <f aca="false">0.15*AF343/$AM$349</f>
        <v>0.00746762689482231</v>
      </c>
      <c r="AR343" s="43" t="n">
        <f aca="false">AQ343*$J$349</f>
        <v>53878.8160317396</v>
      </c>
      <c r="AS343" s="44" t="n">
        <f aca="false">0.24*AH343/$AM$349</f>
        <v>0.00317266988367234</v>
      </c>
      <c r="AT343" s="43" t="n">
        <f aca="false">AS343*$J$349</f>
        <v>22890.7656206477</v>
      </c>
      <c r="AU343" s="44" t="n">
        <f aca="false">0.25*AJ343/$AM$349</f>
        <v>0.000510378954417899</v>
      </c>
      <c r="AV343" s="43" t="n">
        <f aca="false">AU343*$J$349</f>
        <v>3682.37650044083</v>
      </c>
      <c r="AW343" s="44" t="n">
        <f aca="false">0.35*AL343/$AM$349</f>
        <v>0.000922898105150721</v>
      </c>
      <c r="AX343" s="43" t="n">
        <f aca="false">AW343*$J$349</f>
        <v>6658.69598519087</v>
      </c>
    </row>
    <row r="344" customFormat="false" ht="13.8" hidden="false" customHeight="false" outlineLevel="0" collapsed="false">
      <c r="A344" s="13" t="s">
        <v>42</v>
      </c>
      <c r="B344" s="41"/>
      <c r="C344" s="41"/>
      <c r="D344" s="41"/>
      <c r="E344" s="41"/>
      <c r="F344" s="41"/>
      <c r="G344" s="41"/>
      <c r="H344" s="41"/>
      <c r="I344" s="15" t="n">
        <f aca="false">AO344+AQ344+AS344+AU344+AW344</f>
        <v>0.0411588941441097</v>
      </c>
      <c r="J344" s="43" t="n">
        <f aca="false">AP344+AR344+AT344+AV344+AX344</f>
        <v>296960.803866339</v>
      </c>
      <c r="K344" s="15" t="n">
        <f aca="false">I344-DatosMinisterio!J344</f>
        <v>-2.71842091476016E-008</v>
      </c>
      <c r="L344" s="43" t="n">
        <f aca="false">J344-DatosMinisterio!K344</f>
        <v>-0.196133661025669</v>
      </c>
      <c r="M344" s="44" t="n">
        <f aca="false">P378/P$383</f>
        <v>0.0151029737267854</v>
      </c>
      <c r="N344" s="43" t="n">
        <f aca="false">ROUND(N$349*M344,0)</f>
        <v>2070387</v>
      </c>
      <c r="O344" s="43" t="n">
        <f aca="false">N344-DatosMinisterio!L344</f>
        <v>508</v>
      </c>
      <c r="P344" s="14" t="n">
        <f aca="false">N344+J344</f>
        <v>2367347.80386634</v>
      </c>
      <c r="Q344" s="43" t="n">
        <f aca="false">P344-DatosMinisterio!M344</f>
        <v>507.803866338916</v>
      </c>
      <c r="S344" s="14" t="n">
        <f aca="false">B344+DatosMinisterio!B344</f>
        <v>15919</v>
      </c>
      <c r="T344" s="14" t="n">
        <f aca="false">C344+DatosMinisterio!C344</f>
        <v>73</v>
      </c>
      <c r="U344" s="14" t="n">
        <f aca="false">D344+DatosMinisterio!D344</f>
        <v>456.492130529898</v>
      </c>
      <c r="V344" s="14" t="n">
        <f aca="false">E344+DatosMinisterio!E344</f>
        <v>180.956903257171</v>
      </c>
      <c r="W344" s="14" t="n">
        <f aca="false">F344+DatosMinisterio!F344</f>
        <v>3</v>
      </c>
      <c r="X344" s="14" t="n">
        <f aca="false">G344+DatosMinisterio!G344</f>
        <v>18</v>
      </c>
      <c r="Y344" s="14" t="n">
        <f aca="false">H344+DatosMinisterio!H344</f>
        <v>3</v>
      </c>
      <c r="Z344" s="14" t="n">
        <f aca="false">X344+0.33*Y344</f>
        <v>18.99</v>
      </c>
      <c r="AC344" s="50" t="n">
        <f aca="false">IF(T344&gt;0,S344/T344,0)</f>
        <v>218.068493150685</v>
      </c>
      <c r="AD344" s="51" t="n">
        <f aca="false">EXP((((AC344-AC$349)/AC$350+2)/4-1.9)^3)</f>
        <v>0.100919506152867</v>
      </c>
      <c r="AE344" s="52" t="n">
        <f aca="false">S344/U344</f>
        <v>34.8724521965388</v>
      </c>
      <c r="AF344" s="51" t="n">
        <f aca="false">EXP((((AE344-AE$349)/AE$350+2)/4-1.9)^3)</f>
        <v>0.721947975171245</v>
      </c>
      <c r="AG344" s="51" t="n">
        <f aca="false">V344/U344</f>
        <v>0.396407497862264</v>
      </c>
      <c r="AH344" s="51" t="n">
        <f aca="false">EXP((((AG344-AG$349)/AG$350+2)/4-1.9)^3)</f>
        <v>0.00631552170842587</v>
      </c>
      <c r="AI344" s="51" t="n">
        <f aca="false">W344/U344</f>
        <v>0.00657185480178505</v>
      </c>
      <c r="AJ344" s="51" t="n">
        <f aca="false">EXP((((AI344-AI$349)/AI$350+2)/4-1.9)^3)</f>
        <v>0.00639438622156917</v>
      </c>
      <c r="AK344" s="51" t="n">
        <f aca="false">Z344/U344</f>
        <v>0.0415998408952994</v>
      </c>
      <c r="AL344" s="51" t="n">
        <f aca="false">EXP((((AK344-AK$349)/AK$350+2)/4-1.9)^3)</f>
        <v>0.0105593961890265</v>
      </c>
      <c r="AM344" s="51" t="n">
        <f aca="false">0.01*AD344+0.15*AF344+0.24*AH344+0.25*AJ344+0.35*AL344</f>
        <v>0.116111501768789</v>
      </c>
      <c r="AO344" s="44" t="n">
        <f aca="false">0.01*AD344/$AM$349</f>
        <v>0.000357736762297065</v>
      </c>
      <c r="AP344" s="43" t="n">
        <f aca="false">AO344*$J$349</f>
        <v>2581.06537392189</v>
      </c>
      <c r="AQ344" s="44" t="n">
        <f aca="false">0.15*AF344/$AM$349</f>
        <v>0.0383871276768055</v>
      </c>
      <c r="AR344" s="43" t="n">
        <f aca="false">AQ344*$J$349</f>
        <v>276962.550381236</v>
      </c>
      <c r="AS344" s="44" t="n">
        <f aca="false">0.24*AH344/$AM$349</f>
        <v>0.000537290212601761</v>
      </c>
      <c r="AT344" s="43" t="n">
        <f aca="false">AS344*$J$349</f>
        <v>3876.54082456852</v>
      </c>
      <c r="AU344" s="44" t="n">
        <f aca="false">0.25*AJ344/$AM$349</f>
        <v>0.00056666622513891</v>
      </c>
      <c r="AV344" s="43" t="n">
        <f aca="false">AU344*$J$349</f>
        <v>4088.48831438386</v>
      </c>
      <c r="AW344" s="44" t="n">
        <f aca="false">0.35*AL344/$AM$349</f>
        <v>0.00131007326726644</v>
      </c>
      <c r="AX344" s="43" t="n">
        <f aca="false">AW344*$J$349</f>
        <v>9452.15897222835</v>
      </c>
    </row>
    <row r="345" customFormat="false" ht="13.8" hidden="false" customHeight="false" outlineLevel="0" collapsed="false">
      <c r="A345" s="13" t="s">
        <v>43</v>
      </c>
      <c r="B345" s="41"/>
      <c r="C345" s="41"/>
      <c r="D345" s="41"/>
      <c r="E345" s="41"/>
      <c r="F345" s="41"/>
      <c r="G345" s="41"/>
      <c r="H345" s="41"/>
      <c r="I345" s="15" t="n">
        <f aca="false">AO345+AQ345+AS345+AU345+AW345</f>
        <v>0.0152191474621069</v>
      </c>
      <c r="J345" s="43" t="n">
        <f aca="false">AP345+AR345+AT345+AV345+AX345</f>
        <v>109805.920651889</v>
      </c>
      <c r="K345" s="15" t="n">
        <f aca="false">I345-DatosMinisterio!J345</f>
        <v>-1.09976820445584E-008</v>
      </c>
      <c r="L345" s="43" t="n">
        <f aca="false">J345-DatosMinisterio!K345</f>
        <v>-0.0793481109722052</v>
      </c>
      <c r="M345" s="44" t="n">
        <f aca="false">P379/P$383</f>
        <v>0.0140140090167392</v>
      </c>
      <c r="N345" s="43" t="n">
        <f aca="false">ROUND(N$349*M345,0)</f>
        <v>1921106</v>
      </c>
      <c r="O345" s="43" t="n">
        <f aca="false">N345-DatosMinisterio!L345</f>
        <v>919</v>
      </c>
      <c r="P345" s="14" t="n">
        <f aca="false">N345+J345</f>
        <v>2030911.92065189</v>
      </c>
      <c r="Q345" s="43" t="n">
        <f aca="false">P345-DatosMinisterio!M345</f>
        <v>918.920651888941</v>
      </c>
      <c r="S345" s="14" t="n">
        <f aca="false">B345+DatosMinisterio!B345</f>
        <v>4588</v>
      </c>
      <c r="T345" s="14" t="n">
        <f aca="false">C345+DatosMinisterio!C345</f>
        <v>31</v>
      </c>
      <c r="U345" s="14" t="n">
        <f aca="false">D345+DatosMinisterio!D345</f>
        <v>342.522727272727</v>
      </c>
      <c r="V345" s="14" t="n">
        <f aca="false">E345+DatosMinisterio!E345</f>
        <v>194.795454545455</v>
      </c>
      <c r="W345" s="14" t="n">
        <f aca="false">F345+DatosMinisterio!F345</f>
        <v>32</v>
      </c>
      <c r="X345" s="14" t="n">
        <f aca="false">G345+DatosMinisterio!G345</f>
        <v>35</v>
      </c>
      <c r="Y345" s="14" t="n">
        <f aca="false">H345+DatosMinisterio!H345</f>
        <v>-8</v>
      </c>
      <c r="Z345" s="14" t="n">
        <f aca="false">X345+0.33*Y345</f>
        <v>32.36</v>
      </c>
      <c r="AC345" s="50" t="n">
        <f aca="false">IF(T345&gt;0,S345/T345,0)</f>
        <v>148</v>
      </c>
      <c r="AD345" s="51" t="n">
        <f aca="false">EXP((((AC345-AC$349)/AC$350+2)/4-1.9)^3)</f>
        <v>0.0281791103195128</v>
      </c>
      <c r="AE345" s="52" t="n">
        <f aca="false">S345/U345</f>
        <v>13.3947316037423</v>
      </c>
      <c r="AF345" s="51" t="n">
        <f aca="false">EXP((((AE345-AE$349)/AE$350+2)/4-1.9)^3)</f>
        <v>0.00666902246082302</v>
      </c>
      <c r="AG345" s="51" t="n">
        <f aca="false">V345/U345</f>
        <v>0.568708114922701</v>
      </c>
      <c r="AH345" s="51" t="n">
        <f aca="false">EXP((((AG345-AG$349)/AG$350+2)/4-1.9)^3)</f>
        <v>0.0842625559211314</v>
      </c>
      <c r="AI345" s="51" t="n">
        <f aca="false">W345/U345</f>
        <v>0.0934244575675138</v>
      </c>
      <c r="AJ345" s="51" t="n">
        <f aca="false">EXP((((AI345-AI$349)/AI$350+2)/4-1.9)^3)</f>
        <v>0.0602799805953078</v>
      </c>
      <c r="AK345" s="51" t="n">
        <f aca="false">Z345/U345</f>
        <v>0.0944754827151484</v>
      </c>
      <c r="AL345" s="51" t="n">
        <f aca="false">EXP((((AK345-AK$349)/AK$350+2)/4-1.9)^3)</f>
        <v>0.0181682803777326</v>
      </c>
      <c r="AM345" s="51" t="n">
        <f aca="false">0.01*AD345+0.15*AF345+0.24*AH345+0.25*AJ345+0.35*AL345</f>
        <v>0.0429340511744235</v>
      </c>
      <c r="AO345" s="44" t="n">
        <f aca="false">0.01*AD345/$AM$349</f>
        <v>9.98885554874268E-005</v>
      </c>
      <c r="AP345" s="43" t="n">
        <f aca="false">AO345*$J$349</f>
        <v>720.694429513452</v>
      </c>
      <c r="AQ345" s="44" t="n">
        <f aca="false">0.15*AF345/$AM$349</f>
        <v>0.000354602582855604</v>
      </c>
      <c r="AR345" s="43" t="n">
        <f aca="false">AQ345*$J$349</f>
        <v>2558.45231626444</v>
      </c>
      <c r="AS345" s="44" t="n">
        <f aca="false">0.24*AH345/$AM$349</f>
        <v>0.0071685996304677</v>
      </c>
      <c r="AT345" s="43" t="n">
        <f aca="false">AS345*$J$349</f>
        <v>51721.33880483</v>
      </c>
      <c r="AU345" s="44" t="n">
        <f aca="false">0.25*AJ345/$AM$349</f>
        <v>0.00534197151560348</v>
      </c>
      <c r="AV345" s="43" t="n">
        <f aca="false">AU345*$J$349</f>
        <v>38542.2443555064</v>
      </c>
      <c r="AW345" s="44" t="n">
        <f aca="false">0.35*AL345/$AM$349</f>
        <v>0.00225408517769264</v>
      </c>
      <c r="AX345" s="43" t="n">
        <f aca="false">AW345*$J$349</f>
        <v>16263.1907457747</v>
      </c>
    </row>
    <row r="346" customFormat="false" ht="13.8" hidden="false" customHeight="false" outlineLevel="0" collapsed="false">
      <c r="A346" s="13" t="s">
        <v>44</v>
      </c>
      <c r="B346" s="41"/>
      <c r="C346" s="41"/>
      <c r="D346" s="41"/>
      <c r="E346" s="41"/>
      <c r="F346" s="41"/>
      <c r="G346" s="41"/>
      <c r="H346" s="41"/>
      <c r="I346" s="15" t="n">
        <f aca="false">AO346+AQ346+AS346+AU346+AW346</f>
        <v>0.0176135496845209</v>
      </c>
      <c r="J346" s="43" t="n">
        <f aca="false">AP346+AR346+AT346+AV346+AX346</f>
        <v>127081.496770573</v>
      </c>
      <c r="K346" s="15" t="n">
        <f aca="false">I346-DatosMinisterio!J346</f>
        <v>-6.97478132992424E-008</v>
      </c>
      <c r="L346" s="43" t="n">
        <f aca="false">J346-DatosMinisterio!K346</f>
        <v>-0.503229426962207</v>
      </c>
      <c r="M346" s="44" t="n">
        <f aca="false">P380/P$383</f>
        <v>0.00846664444961034</v>
      </c>
      <c r="N346" s="43" t="n">
        <f aca="false">ROUND(N$349*M346,0)</f>
        <v>1160647</v>
      </c>
      <c r="O346" s="43" t="n">
        <f aca="false">N346-DatosMinisterio!L346</f>
        <v>-1048</v>
      </c>
      <c r="P346" s="14" t="n">
        <f aca="false">N346+J346</f>
        <v>1287728.49677057</v>
      </c>
      <c r="Q346" s="43" t="n">
        <f aca="false">P346-DatosMinisterio!M346</f>
        <v>-1048.50322942692</v>
      </c>
      <c r="S346" s="14" t="n">
        <f aca="false">B346+DatosMinisterio!B346</f>
        <v>4942</v>
      </c>
      <c r="T346" s="14" t="n">
        <f aca="false">C346+DatosMinisterio!C346</f>
        <v>23</v>
      </c>
      <c r="U346" s="14" t="n">
        <f aca="false">D346+DatosMinisterio!D346</f>
        <v>243.068181818182</v>
      </c>
      <c r="V346" s="14" t="n">
        <f aca="false">E346+DatosMinisterio!E346</f>
        <v>147.409090909091</v>
      </c>
      <c r="W346" s="14" t="n">
        <f aca="false">F346+DatosMinisterio!F346</f>
        <v>6</v>
      </c>
      <c r="X346" s="14" t="n">
        <f aca="false">G346+DatosMinisterio!G346</f>
        <v>11</v>
      </c>
      <c r="Y346" s="14" t="n">
        <f aca="false">H346+DatosMinisterio!H346</f>
        <v>13</v>
      </c>
      <c r="Z346" s="14" t="n">
        <f aca="false">X346+0.33*Y346</f>
        <v>15.29</v>
      </c>
      <c r="AC346" s="50" t="n">
        <f aca="false">IF(T346&gt;0,S346/T346,0)</f>
        <v>214.869565217391</v>
      </c>
      <c r="AD346" s="51" t="n">
        <f aca="false">EXP((((AC346-AC$349)/AC$350+2)/4-1.9)^3)</f>
        <v>0.0959726494362189</v>
      </c>
      <c r="AE346" s="52" t="n">
        <f aca="false">S346/U346</f>
        <v>20.3317438055166</v>
      </c>
      <c r="AF346" s="51" t="n">
        <f aca="false">EXP((((AE346-AE$349)/AE$350+2)/4-1.9)^3)</f>
        <v>0.071922276958885</v>
      </c>
      <c r="AG346" s="51" t="n">
        <f aca="false">V346/U346</f>
        <v>0.606451612903226</v>
      </c>
      <c r="AH346" s="51" t="n">
        <f aca="false">EXP((((AG346-AG$349)/AG$350+2)/4-1.9)^3)</f>
        <v>0.12737310114993</v>
      </c>
      <c r="AI346" s="51" t="n">
        <f aca="false">W346/U346</f>
        <v>0.0246844319775596</v>
      </c>
      <c r="AJ346" s="51" t="n">
        <f aca="false">EXP((((AI346-AI$349)/AI$350+2)/4-1.9)^3)</f>
        <v>0.0109866627124722</v>
      </c>
      <c r="AK346" s="51" t="n">
        <f aca="false">Z346/U346</f>
        <v>0.0629041608228143</v>
      </c>
      <c r="AL346" s="51" t="n">
        <f aca="false">EXP((((AK346-AK$349)/AK$350+2)/4-1.9)^3)</f>
        <v>0.0132128954483304</v>
      </c>
      <c r="AM346" s="51" t="n">
        <f aca="false">0.01*AD346+0.15*AF346+0.24*AH346+0.25*AJ346+0.35*AL346</f>
        <v>0.0496887913992118</v>
      </c>
      <c r="AO346" s="44" t="n">
        <f aca="false">0.01*AD346/$AM$349</f>
        <v>0.000340201277108697</v>
      </c>
      <c r="AP346" s="43" t="n">
        <f aca="false">AO346*$J$349</f>
        <v>2454.54711132009</v>
      </c>
      <c r="AQ346" s="44" t="n">
        <f aca="false">0.15*AF346/$AM$349</f>
        <v>0.00382422241404916</v>
      </c>
      <c r="AR346" s="43" t="n">
        <f aca="false">AQ346*$J$349</f>
        <v>27591.7073540285</v>
      </c>
      <c r="AS346" s="44" t="n">
        <f aca="false">0.24*AH346/$AM$349</f>
        <v>0.0108362101748913</v>
      </c>
      <c r="AT346" s="43" t="n">
        <f aca="false">AS346*$J$349</f>
        <v>78183.0938686882</v>
      </c>
      <c r="AU346" s="44" t="n">
        <f aca="false">0.25*AJ346/$AM$349</f>
        <v>0.00097363069267706</v>
      </c>
      <c r="AV346" s="43" t="n">
        <f aca="false">AU346*$J$349</f>
        <v>7024.7308432046</v>
      </c>
      <c r="AW346" s="44" t="n">
        <f aca="false">0.35*AL346/$AM$349</f>
        <v>0.00163928512579466</v>
      </c>
      <c r="AX346" s="43" t="n">
        <f aca="false">AW346*$J$349</f>
        <v>11827.4175933316</v>
      </c>
    </row>
    <row r="347" customFormat="false" ht="13.8" hidden="false" customHeight="false" outlineLevel="0" collapsed="false">
      <c r="A347" s="13" t="s">
        <v>45</v>
      </c>
      <c r="B347" s="41"/>
      <c r="C347" s="41"/>
      <c r="D347" s="41"/>
      <c r="E347" s="41"/>
      <c r="F347" s="41"/>
      <c r="G347" s="41"/>
      <c r="H347" s="41"/>
      <c r="I347" s="15" t="n">
        <f aca="false">AO347+AQ347+AS347+AU347+AW347</f>
        <v>0.00676717060833666</v>
      </c>
      <c r="J347" s="43" t="n">
        <f aca="false">AP347+AR347+AT347+AV347+AX347</f>
        <v>48825.0344315899</v>
      </c>
      <c r="K347" s="15" t="n">
        <f aca="false">I347-DatosMinisterio!J347</f>
        <v>-1.33828193704839E-007</v>
      </c>
      <c r="L347" s="43" t="n">
        <f aca="false">J347-DatosMinisterio!K347</f>
        <v>-0.965568410145352</v>
      </c>
      <c r="M347" s="44" t="n">
        <f aca="false">P381/P$383</f>
        <v>0.00523219135549327</v>
      </c>
      <c r="N347" s="43" t="n">
        <f aca="false">ROUND(N$349*M347,0)</f>
        <v>717253</v>
      </c>
      <c r="O347" s="43" t="n">
        <f aca="false">N347-DatosMinisterio!L347</f>
        <v>544</v>
      </c>
      <c r="P347" s="14" t="n">
        <f aca="false">N347+J347</f>
        <v>766078.03443159</v>
      </c>
      <c r="Q347" s="43" t="n">
        <f aca="false">P347-DatosMinisterio!M347</f>
        <v>543.034431589884</v>
      </c>
      <c r="S347" s="14" t="n">
        <f aca="false">B347+DatosMinisterio!B347</f>
        <v>4940</v>
      </c>
      <c r="T347" s="14" t="n">
        <f aca="false">C347+DatosMinisterio!C347</f>
        <v>35</v>
      </c>
      <c r="U347" s="14" t="n">
        <f aca="false">D347+DatosMinisterio!D347</f>
        <v>313.511363636364</v>
      </c>
      <c r="V347" s="14" t="n">
        <f aca="false">E347+DatosMinisterio!E347</f>
        <v>142.002272727273</v>
      </c>
      <c r="W347" s="14" t="n">
        <f aca="false">F347+DatosMinisterio!F347</f>
        <v>17</v>
      </c>
      <c r="X347" s="14" t="n">
        <f aca="false">G347+DatosMinisterio!G347</f>
        <v>23</v>
      </c>
      <c r="Y347" s="14" t="n">
        <f aca="false">H347+DatosMinisterio!H347</f>
        <v>17</v>
      </c>
      <c r="Z347" s="14" t="n">
        <f aca="false">X347+0.33*Y347</f>
        <v>28.61</v>
      </c>
      <c r="AC347" s="50" t="n">
        <f aca="false">IF(T347&gt;0,S347/T347,0)</f>
        <v>141.142857142857</v>
      </c>
      <c r="AD347" s="51" t="n">
        <f aca="false">EXP((((AC347-AC$349)/AC$350+2)/4-1.9)^3)</f>
        <v>0.024361579563848</v>
      </c>
      <c r="AE347" s="52" t="n">
        <f aca="false">S347/U347</f>
        <v>15.7570046032839</v>
      </c>
      <c r="AF347" s="51" t="n">
        <f aca="false">EXP((((AE347-AE$349)/AE$350+2)/4-1.9)^3)</f>
        <v>0.0168155610716244</v>
      </c>
      <c r="AG347" s="51" t="n">
        <f aca="false">V347/U347</f>
        <v>0.452941389684295</v>
      </c>
      <c r="AH347" s="51" t="n">
        <f aca="false">EXP((((AG347-AG$349)/AG$350+2)/4-1.9)^3)</f>
        <v>0.0169473078973284</v>
      </c>
      <c r="AI347" s="51" t="n">
        <f aca="false">W347/U347</f>
        <v>0.0542245097683859</v>
      </c>
      <c r="AJ347" s="51" t="n">
        <f aca="false">EXP((((AI347-AI$349)/AI$350+2)/4-1.9)^3)</f>
        <v>0.0243878363264266</v>
      </c>
      <c r="AK347" s="51" t="n">
        <f aca="false">Z347/U347</f>
        <v>0.0912566602631483</v>
      </c>
      <c r="AL347" s="51" t="n">
        <f aca="false">EXP((((AK347-AK$349)/AK$350+2)/4-1.9)^3)</f>
        <v>0.0176008490303569</v>
      </c>
      <c r="AM347" s="51" t="n">
        <f aca="false">0.01*AD347+0.15*AF347+0.24*AH347+0.25*AJ347+0.35*AL347</f>
        <v>0.0190905600939725</v>
      </c>
      <c r="AO347" s="44" t="n">
        <f aca="false">0.01*AD347/$AM$349</f>
        <v>8.63562747167266E-005</v>
      </c>
      <c r="AP347" s="43" t="n">
        <f aca="false">AO347*$J$349</f>
        <v>623.059226737061</v>
      </c>
      <c r="AQ347" s="44" t="n">
        <f aca="false">0.15*AF347/$AM$349</f>
        <v>0.000894110257266741</v>
      </c>
      <c r="AR347" s="43" t="n">
        <f aca="false">AQ347*$J$349</f>
        <v>6450.99209452568</v>
      </c>
      <c r="AS347" s="44" t="n">
        <f aca="false">0.24*AH347/$AM$349</f>
        <v>0.00144178471448128</v>
      </c>
      <c r="AT347" s="43" t="n">
        <f aca="false">AS347*$J$349</f>
        <v>10402.4550882117</v>
      </c>
      <c r="AU347" s="44" t="n">
        <f aca="false">0.25*AJ347/$AM$349</f>
        <v>0.0021612337246358</v>
      </c>
      <c r="AV347" s="43" t="n">
        <f aca="false">AU347*$J$349</f>
        <v>15593.2689047414</v>
      </c>
      <c r="AW347" s="44" t="n">
        <f aca="false">0.35*AL347/$AM$349</f>
        <v>0.00218368563723611</v>
      </c>
      <c r="AX347" s="43" t="n">
        <f aca="false">AW347*$J$349</f>
        <v>15755.259117374</v>
      </c>
    </row>
    <row r="348" customFormat="false" ht="13.8" hidden="false" customHeight="false" outlineLevel="0" collapsed="false">
      <c r="A348" s="16" t="s">
        <v>46</v>
      </c>
      <c r="B348" s="41"/>
      <c r="C348" s="41"/>
      <c r="D348" s="41"/>
      <c r="E348" s="41"/>
      <c r="F348" s="41"/>
      <c r="G348" s="41"/>
      <c r="H348" s="41"/>
      <c r="I348" s="18" t="n">
        <f aca="false">AO348+AQ348+AS348+AU348+AW348</f>
        <v>0.00952129219455884</v>
      </c>
      <c r="J348" s="53" t="n">
        <f aca="false">AP348+AR348+AT348+AV348+AX348</f>
        <v>68695.9803643591</v>
      </c>
      <c r="K348" s="15" t="n">
        <f aca="false">I348-DatosMinisterio!J348</f>
        <v>-2.72150821149786E-009</v>
      </c>
      <c r="L348" s="43" t="n">
        <f aca="false">J348-DatosMinisterio!K348</f>
        <v>-0.0196356408996508</v>
      </c>
      <c r="M348" s="44" t="n">
        <f aca="false">P382/P$383</f>
        <v>0.00637893190900709</v>
      </c>
      <c r="N348" s="43" t="n">
        <f aca="false">ROUND(N$349*M348,0)</f>
        <v>874454</v>
      </c>
      <c r="O348" s="43" t="n">
        <f aca="false">N348-DatosMinisterio!L348</f>
        <v>1066</v>
      </c>
      <c r="P348" s="14" t="n">
        <f aca="false">N348+J348</f>
        <v>943149.980364359</v>
      </c>
      <c r="Q348" s="43" t="n">
        <f aca="false">P348-DatosMinisterio!M348</f>
        <v>1065.9803643591</v>
      </c>
      <c r="S348" s="17" t="n">
        <f aca="false">B348+DatosMinisterio!B348</f>
        <v>5735</v>
      </c>
      <c r="T348" s="17" t="n">
        <f aca="false">C348+DatosMinisterio!C348</f>
        <v>30</v>
      </c>
      <c r="U348" s="17" t="n">
        <f aca="false">D348+DatosMinisterio!D348</f>
        <v>305.530303030303</v>
      </c>
      <c r="V348" s="17" t="n">
        <f aca="false">E348+DatosMinisterio!E348</f>
        <v>141.689393939394</v>
      </c>
      <c r="W348" s="17" t="n">
        <f aca="false">F348+DatosMinisterio!F348</f>
        <v>18</v>
      </c>
      <c r="X348" s="17" t="n">
        <f aca="false">G348+DatosMinisterio!G348</f>
        <v>32</v>
      </c>
      <c r="Y348" s="17" t="n">
        <f aca="false">H348+DatosMinisterio!H348</f>
        <v>8</v>
      </c>
      <c r="Z348" s="17" t="n">
        <f aca="false">X348+0.33*Y348</f>
        <v>34.64</v>
      </c>
      <c r="AC348" s="50" t="n">
        <f aca="false">IF(T348&gt;0,S348/T348,0)</f>
        <v>191.166666666667</v>
      </c>
      <c r="AD348" s="51" t="n">
        <f aca="false">EXP((((AC348-AC$349)/AC$350+2)/4-1.9)^3)</f>
        <v>0.064624489186439</v>
      </c>
      <c r="AE348" s="52" t="n">
        <f aca="false">S348/U348</f>
        <v>18.7706422018349</v>
      </c>
      <c r="AF348" s="51" t="n">
        <f aca="false">EXP((((AE348-AE$349)/AE$350+2)/4-1.9)^3)</f>
        <v>0.0459244128011797</v>
      </c>
      <c r="AG348" s="51" t="n">
        <f aca="false">V348/U348</f>
        <v>0.463749070171089</v>
      </c>
      <c r="AH348" s="51" t="n">
        <f aca="false">EXP((((AG348-AG$349)/AG$350+2)/4-1.9)^3)</f>
        <v>0.0201429748423013</v>
      </c>
      <c r="AI348" s="51" t="n">
        <f aca="false">W348/U348</f>
        <v>0.058913959831391</v>
      </c>
      <c r="AJ348" s="51" t="n">
        <f aca="false">EXP((((AI348-AI$349)/AI$350+2)/4-1.9)^3)</f>
        <v>0.0274208167763676</v>
      </c>
      <c r="AK348" s="51" t="n">
        <f aca="false">Z348/U348</f>
        <v>0.113376642697744</v>
      </c>
      <c r="AL348" s="51" t="n">
        <f aca="false">EXP((((AK348-AK$349)/AK$350+2)/4-1.9)^3)</f>
        <v>0.0218161812565615</v>
      </c>
      <c r="AM348" s="51" t="n">
        <f aca="false">0.01*AD348+0.15*AF348+0.24*AH348+0.25*AJ348+0.35*AL348</f>
        <v>0.0268600884080821</v>
      </c>
      <c r="AO348" s="44" t="n">
        <f aca="false">0.01*AD348/$AM$349</f>
        <v>0.00022907915831098</v>
      </c>
      <c r="AP348" s="43" t="n">
        <f aca="false">AO348*$J$349</f>
        <v>1652.80269102634</v>
      </c>
      <c r="AQ348" s="44" t="n">
        <f aca="false">0.15*AF348/$AM$349</f>
        <v>0.00244187442628819</v>
      </c>
      <c r="AR348" s="43" t="n">
        <f aca="false">AQ348*$J$349</f>
        <v>17618.0873575529</v>
      </c>
      <c r="AS348" s="44" t="n">
        <f aca="false">0.24*AH348/$AM$349</f>
        <v>0.00171365466466737</v>
      </c>
      <c r="AT348" s="43" t="n">
        <f aca="false">AS348*$J$349</f>
        <v>12363.9927007551</v>
      </c>
      <c r="AU348" s="44" t="n">
        <f aca="false">0.25*AJ348/$AM$349</f>
        <v>0.00243001442116157</v>
      </c>
      <c r="AV348" s="43" t="n">
        <f aca="false">AU348*$J$349</f>
        <v>17532.5175984644</v>
      </c>
      <c r="AW348" s="44" t="n">
        <f aca="false">0.35*AL348/$AM$349</f>
        <v>0.00270666952413073</v>
      </c>
      <c r="AX348" s="43" t="n">
        <f aca="false">AW348*$J$349</f>
        <v>19528.5800165603</v>
      </c>
    </row>
    <row r="349" customFormat="false" ht="13.8" hidden="false" customHeight="false" outlineLevel="0" collapsed="false">
      <c r="A349" s="19" t="s">
        <v>49</v>
      </c>
      <c r="B349" s="41"/>
      <c r="C349" s="41"/>
      <c r="D349" s="41"/>
      <c r="E349" s="41"/>
      <c r="F349" s="41"/>
      <c r="G349" s="41"/>
      <c r="H349" s="41"/>
      <c r="I349" s="20" t="n">
        <f aca="false">SUM(I322:I348)</f>
        <v>1</v>
      </c>
      <c r="J349" s="60" t="n">
        <f aca="false">DatosMinisterio!K349</f>
        <v>7214985</v>
      </c>
      <c r="K349" s="58" t="n">
        <f aca="false">I349-DatosMinisterio!J349</f>
        <v>0</v>
      </c>
      <c r="L349" s="60" t="n">
        <f aca="false">J349-DatosMinisterio!K349</f>
        <v>0</v>
      </c>
      <c r="M349" s="61"/>
      <c r="N349" s="60" t="n">
        <f aca="false">DatosMinisterio!L349</f>
        <v>137084697</v>
      </c>
      <c r="O349" s="60"/>
      <c r="P349" s="20" t="n">
        <f aca="false">DatosMinisterio!M349</f>
        <v>144299682</v>
      </c>
      <c r="Q349" s="60"/>
      <c r="S349" s="20"/>
      <c r="T349" s="20"/>
      <c r="U349" s="20"/>
      <c r="V349" s="20"/>
      <c r="W349" s="20"/>
      <c r="X349" s="20"/>
      <c r="Y349" s="20"/>
      <c r="Z349" s="20"/>
      <c r="AB349" s="63" t="s">
        <v>207</v>
      </c>
      <c r="AC349" s="63" t="n">
        <f aca="false">AVERAGE(AC324:AC348)</f>
        <v>190.891287886829</v>
      </c>
      <c r="AD349" s="20"/>
      <c r="AE349" s="63" t="n">
        <f aca="false">AVERAGE(AE324:AE348)</f>
        <v>19.9269145277085</v>
      </c>
      <c r="AF349" s="20"/>
      <c r="AG349" s="65" t="n">
        <f aca="false">AVERAGE(AG324:AG348)</f>
        <v>0.546255868022372</v>
      </c>
      <c r="AH349" s="20"/>
      <c r="AI349" s="65" t="n">
        <f aca="false">AVERAGE(AI324:AI348)</f>
        <v>0.0965361998541458</v>
      </c>
      <c r="AJ349" s="20"/>
      <c r="AK349" s="65" t="n">
        <f aca="false">AVERAGE(AK324:AK348)</f>
        <v>0.239581897934124</v>
      </c>
      <c r="AL349" s="20"/>
      <c r="AM349" s="65" t="n">
        <f aca="false">SUM(AM324:AM348)</f>
        <v>2.8210549428818</v>
      </c>
      <c r="AO349" s="61" t="n">
        <f aca="false">SUM(AO322:AO348)</f>
        <v>0.00979383617940936</v>
      </c>
      <c r="AP349" s="60" t="n">
        <f aca="false">SUM(AP322:AP348)</f>
        <v>70662.3811268959</v>
      </c>
      <c r="AQ349" s="61" t="n">
        <f aca="false">SUM(AQ322:AQ348)</f>
        <v>0.147762911520917</v>
      </c>
      <c r="AR349" s="60" t="n">
        <f aca="false">SUM(AR322:AR348)</f>
        <v>1066107.19017974</v>
      </c>
      <c r="AS349" s="61" t="n">
        <f aca="false">SUM(AS322:AS348)</f>
        <v>0.238174824895206</v>
      </c>
      <c r="AT349" s="60" t="n">
        <f aca="false">SUM(AT322:AT348)</f>
        <v>1718427.78899654</v>
      </c>
      <c r="AU349" s="61" t="n">
        <f aca="false">SUM(AU322:AU348)</f>
        <v>0.25411565572044</v>
      </c>
      <c r="AV349" s="60" t="n">
        <f aca="false">SUM(AV322:AV348)</f>
        <v>1833440.64428814</v>
      </c>
      <c r="AW349" s="61" t="n">
        <f aca="false">SUM(AW322:AW348)</f>
        <v>0.350152771684026</v>
      </c>
      <c r="AX349" s="60" t="n">
        <f aca="false">SUM(AX322:AX348)</f>
        <v>2526346.99540868</v>
      </c>
    </row>
    <row r="350" customFormat="false" ht="13.8" hidden="false" customHeight="false" outlineLevel="0" collapsed="false">
      <c r="A350" s="23" t="s">
        <v>50</v>
      </c>
      <c r="B350" s="22"/>
      <c r="C350" s="22"/>
      <c r="D350" s="22"/>
      <c r="E350" s="22"/>
      <c r="F350" s="22"/>
      <c r="G350" s="22"/>
      <c r="H350" s="22"/>
      <c r="I350" s="22"/>
      <c r="S350" s="22"/>
      <c r="T350" s="22"/>
      <c r="U350" s="22"/>
      <c r="V350" s="22"/>
      <c r="W350" s="22"/>
      <c r="X350" s="22"/>
      <c r="Y350" s="22"/>
      <c r="Z350" s="22"/>
      <c r="AB350" s="63" t="s">
        <v>208</v>
      </c>
      <c r="AC350" s="63" t="n">
        <f aca="false">_xlfn.STDEV.P(AC324:AC348)</f>
        <v>83.6205649443359</v>
      </c>
      <c r="AD350" s="20"/>
      <c r="AE350" s="63" t="n">
        <f aca="false">_xlfn.STDEV.P(AE324:AE348)</f>
        <v>5.2484654899212</v>
      </c>
      <c r="AF350" s="20"/>
      <c r="AG350" s="65" t="n">
        <f aca="false">_xlfn.STDEV.P(AG324:AG348)</f>
        <v>0.118055863697527</v>
      </c>
      <c r="AH350" s="20"/>
      <c r="AI350" s="65" t="n">
        <f aca="false">_xlfn.STDEV.P(AI324:AI348)</f>
        <v>0.0711920455783313</v>
      </c>
      <c r="AJ350" s="20"/>
      <c r="AK350" s="65" t="n">
        <f aca="false">_xlfn.STDEV.P(AK324:AK348)</f>
        <v>0.192480558339643</v>
      </c>
      <c r="AL350" s="20"/>
      <c r="AM350" s="65"/>
    </row>
    <row r="351" customFormat="false" ht="13.8" hidden="false" customHeight="false" outlineLevel="0" collapsed="false">
      <c r="A351" s="23" t="s">
        <v>149</v>
      </c>
      <c r="B351" s="22"/>
      <c r="C351" s="22"/>
      <c r="D351" s="22"/>
      <c r="E351" s="22"/>
      <c r="F351" s="22"/>
      <c r="G351" s="22"/>
      <c r="H351" s="22"/>
      <c r="I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3.8" hidden="false" customHeight="false" outlineLevel="0" collapsed="false">
      <c r="A352" s="27"/>
      <c r="B352" s="22"/>
      <c r="C352" s="22"/>
      <c r="D352" s="22"/>
      <c r="E352" s="22"/>
      <c r="F352" s="22"/>
      <c r="G352" s="22"/>
      <c r="H352" s="22"/>
      <c r="I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3.8" hidden="false" customHeight="false" outlineLevel="0" collapsed="false">
      <c r="A353" s="6" t="s">
        <v>159</v>
      </c>
      <c r="B353" s="6"/>
      <c r="C353" s="6"/>
      <c r="D353" s="6"/>
      <c r="E353" s="6"/>
      <c r="F353" s="6"/>
      <c r="G353" s="6"/>
      <c r="H353" s="6"/>
      <c r="I353" s="6"/>
      <c r="J353" s="6"/>
      <c r="S353" s="24"/>
      <c r="T353" s="24"/>
      <c r="U353" s="24"/>
      <c r="V353" s="24"/>
      <c r="W353" s="24"/>
      <c r="X353" s="24"/>
      <c r="Y353" s="24"/>
      <c r="Z353" s="24"/>
    </row>
    <row r="354" customFormat="false" ht="13.8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S354" s="24"/>
      <c r="T354" s="24"/>
      <c r="U354" s="24"/>
      <c r="V354" s="24"/>
      <c r="W354" s="24"/>
      <c r="X354" s="24"/>
      <c r="Y354" s="24"/>
      <c r="Z354" s="24"/>
    </row>
    <row r="355" customFormat="false" ht="13.8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S355" s="74"/>
      <c r="T355" s="74"/>
      <c r="U355" s="74"/>
      <c r="V355" s="74"/>
      <c r="W355" s="74"/>
      <c r="X355" s="74"/>
      <c r="Y355" s="74"/>
      <c r="Z355" s="74"/>
    </row>
    <row r="356" customFormat="false" ht="15.8" hidden="false" customHeight="true" outlineLevel="0" collapsed="false">
      <c r="A356" s="7" t="s">
        <v>8</v>
      </c>
      <c r="B356" s="8" t="s">
        <v>188</v>
      </c>
      <c r="C356" s="8"/>
      <c r="D356" s="8"/>
      <c r="E356" s="8"/>
      <c r="F356" s="8"/>
      <c r="G356" s="8"/>
      <c r="H356" s="8"/>
      <c r="I356" s="7" t="s">
        <v>10</v>
      </c>
      <c r="J356" s="37" t="s">
        <v>11</v>
      </c>
      <c r="K356" s="38" t="s">
        <v>189</v>
      </c>
      <c r="L356" s="37" t="s">
        <v>190</v>
      </c>
      <c r="M356" s="38" t="s">
        <v>191</v>
      </c>
      <c r="N356" s="37" t="s">
        <v>12</v>
      </c>
      <c r="O356" s="37" t="s">
        <v>192</v>
      </c>
      <c r="P356" s="7" t="s">
        <v>193</v>
      </c>
      <c r="Q356" s="37" t="s">
        <v>194</v>
      </c>
      <c r="S356" s="8" t="s">
        <v>188</v>
      </c>
      <c r="T356" s="8"/>
      <c r="U356" s="8"/>
      <c r="V356" s="8"/>
      <c r="W356" s="8"/>
      <c r="X356" s="8"/>
      <c r="Y356" s="8"/>
      <c r="Z356" s="8"/>
      <c r="AC356" s="9" t="s">
        <v>196</v>
      </c>
      <c r="AD356" s="9"/>
      <c r="AE356" s="9" t="s">
        <v>197</v>
      </c>
      <c r="AF356" s="9"/>
      <c r="AG356" s="9" t="s">
        <v>198</v>
      </c>
      <c r="AH356" s="9"/>
      <c r="AI356" s="9" t="s">
        <v>199</v>
      </c>
      <c r="AJ356" s="9"/>
      <c r="AK356" s="9" t="s">
        <v>200</v>
      </c>
      <c r="AL356" s="9"/>
      <c r="AM356" s="39" t="s">
        <v>201</v>
      </c>
      <c r="AO356" s="9" t="s">
        <v>196</v>
      </c>
      <c r="AP356" s="9"/>
      <c r="AQ356" s="9" t="s">
        <v>197</v>
      </c>
      <c r="AR356" s="9"/>
      <c r="AS356" s="9" t="s">
        <v>198</v>
      </c>
      <c r="AT356" s="9"/>
      <c r="AU356" s="9" t="s">
        <v>199</v>
      </c>
      <c r="AV356" s="9"/>
      <c r="AW356" s="39" t="s">
        <v>200</v>
      </c>
      <c r="AX356" s="39"/>
    </row>
    <row r="357" customFormat="false" ht="37.75" hidden="false" customHeight="false" outlineLevel="0" collapsed="false">
      <c r="A357" s="7"/>
      <c r="B357" s="9" t="s">
        <v>161</v>
      </c>
      <c r="C357" s="9" t="s">
        <v>162</v>
      </c>
      <c r="D357" s="9" t="s">
        <v>163</v>
      </c>
      <c r="E357" s="9" t="s">
        <v>164</v>
      </c>
      <c r="F357" s="9" t="s">
        <v>165</v>
      </c>
      <c r="G357" s="9" t="s">
        <v>166</v>
      </c>
      <c r="H357" s="9" t="s">
        <v>167</v>
      </c>
      <c r="I357" s="7"/>
      <c r="J357" s="37"/>
      <c r="K357" s="38"/>
      <c r="L357" s="37"/>
      <c r="M357" s="38"/>
      <c r="N357" s="37"/>
      <c r="O357" s="37"/>
      <c r="P357" s="7"/>
      <c r="Q357" s="37"/>
      <c r="S357" s="9" t="s">
        <v>161</v>
      </c>
      <c r="T357" s="9" t="s">
        <v>162</v>
      </c>
      <c r="U357" s="9" t="s">
        <v>163</v>
      </c>
      <c r="V357" s="9" t="s">
        <v>164</v>
      </c>
      <c r="W357" s="9" t="s">
        <v>165</v>
      </c>
      <c r="X357" s="9" t="s">
        <v>166</v>
      </c>
      <c r="Y357" s="9" t="s">
        <v>167</v>
      </c>
      <c r="Z357" s="7" t="s">
        <v>21</v>
      </c>
      <c r="AC357" s="9" t="s">
        <v>202</v>
      </c>
      <c r="AD357" s="9" t="s">
        <v>203</v>
      </c>
      <c r="AE357" s="9" t="s">
        <v>202</v>
      </c>
      <c r="AF357" s="9" t="s">
        <v>203</v>
      </c>
      <c r="AG357" s="9" t="s">
        <v>202</v>
      </c>
      <c r="AH357" s="9" t="s">
        <v>203</v>
      </c>
      <c r="AI357" s="9" t="s">
        <v>202</v>
      </c>
      <c r="AJ357" s="9" t="s">
        <v>203</v>
      </c>
      <c r="AK357" s="9" t="s">
        <v>202</v>
      </c>
      <c r="AL357" s="9" t="s">
        <v>203</v>
      </c>
      <c r="AM357" s="40" t="s">
        <v>204</v>
      </c>
      <c r="AO357" s="9" t="s">
        <v>205</v>
      </c>
      <c r="AP357" s="9" t="s">
        <v>206</v>
      </c>
      <c r="AQ357" s="9" t="s">
        <v>205</v>
      </c>
      <c r="AR357" s="9" t="s">
        <v>206</v>
      </c>
      <c r="AS357" s="9" t="s">
        <v>205</v>
      </c>
      <c r="AT357" s="9" t="s">
        <v>206</v>
      </c>
      <c r="AU357" s="9" t="s">
        <v>205</v>
      </c>
      <c r="AV357" s="9" t="s">
        <v>206</v>
      </c>
      <c r="AW357" s="9" t="s">
        <v>205</v>
      </c>
      <c r="AX357" s="40" t="s">
        <v>206</v>
      </c>
    </row>
    <row r="358" customFormat="false" ht="13.8" hidden="false" customHeight="false" outlineLevel="0" collapsed="false">
      <c r="A358" s="10" t="s">
        <v>22</v>
      </c>
      <c r="B358" s="41" t="n">
        <v>0</v>
      </c>
      <c r="C358" s="41"/>
      <c r="D358" s="41"/>
      <c r="E358" s="41"/>
      <c r="F358" s="41"/>
      <c r="G358" s="41"/>
      <c r="H358" s="41"/>
      <c r="I358" s="12" t="n">
        <f aca="false">AO358+AQ358+AS358+AU358+AW358</f>
        <v>0.164918228985385</v>
      </c>
      <c r="J358" s="49" t="n">
        <f aca="false">AP358+AR358+AT358+AV358+AX358</f>
        <v>1081711.36261877</v>
      </c>
      <c r="K358" s="12" t="n">
        <f aca="false">I358-DatosMinisterio!J358</f>
        <v>0</v>
      </c>
      <c r="L358" s="49" t="n">
        <f aca="false">J358-DatosMinisterio!K358</f>
        <v>0.362618773942813</v>
      </c>
      <c r="M358" s="44" t="n">
        <f aca="false">P392/P$417</f>
        <v>0.206622172244773</v>
      </c>
      <c r="N358" s="43" t="n">
        <f aca="false">ROUND(N$383*M358,0)</f>
        <v>25749762</v>
      </c>
      <c r="O358" s="43" t="n">
        <f aca="false">N358-DatosMinisterio!L358</f>
        <v>-457</v>
      </c>
      <c r="P358" s="14" t="n">
        <f aca="false">N358+J358</f>
        <v>26831473.3626188</v>
      </c>
      <c r="Q358" s="43" t="n">
        <f aca="false">P358-DatosMinisterio!M358</f>
        <v>-456.637381225824</v>
      </c>
      <c r="S358" s="11" t="n">
        <f aca="false">B358+DatosMinisterio!B358</f>
        <v>24138</v>
      </c>
      <c r="T358" s="11" t="n">
        <f aca="false">C358+DatosMinisterio!C358</f>
        <v>65</v>
      </c>
      <c r="U358" s="11" t="n">
        <f aca="false">D358+DatosMinisterio!D358</f>
        <v>1624.79318181818</v>
      </c>
      <c r="V358" s="11" t="n">
        <f aca="false">E358+DatosMinisterio!E358</f>
        <v>895.122727272727</v>
      </c>
      <c r="W358" s="11" t="n">
        <f aca="false">F358+DatosMinisterio!F358</f>
        <v>418</v>
      </c>
      <c r="X358" s="11" t="n">
        <f aca="false">G358+DatosMinisterio!G358</f>
        <v>1010</v>
      </c>
      <c r="Y358" s="11" t="n">
        <f aca="false">H358+DatosMinisterio!H358</f>
        <v>266</v>
      </c>
      <c r="Z358" s="11" t="n">
        <f aca="false">X358+0.33*Y358</f>
        <v>1097.78</v>
      </c>
      <c r="AC358" s="45" t="n">
        <f aca="false">IF(T358&gt;0,S358/T358,0)</f>
        <v>371.353846153846</v>
      </c>
      <c r="AD358" s="46" t="n">
        <f aca="false">EXP((((AC358-AC$383)/AC$384+2)/4-1.9)^3)</f>
        <v>0.500655142368892</v>
      </c>
      <c r="AE358" s="47" t="n">
        <f aca="false">S358/U358</f>
        <v>14.8560446154686</v>
      </c>
      <c r="AF358" s="46" t="n">
        <f aca="false">EXP((((AE358-AE$383)/AE$384+2)/4-1.9)^3)</f>
        <v>0.0123230538212216</v>
      </c>
      <c r="AG358" s="46" t="n">
        <f aca="false">V358/U358</f>
        <v>0.55091487168297</v>
      </c>
      <c r="AH358" s="46" t="n">
        <f aca="false">EXP((((AG358-AG$383)/AG$384+2)/4-1.9)^3)</f>
        <v>0.0911463655501743</v>
      </c>
      <c r="AI358" s="46" t="n">
        <f aca="false">W358/U358</f>
        <v>0.257263511859552</v>
      </c>
      <c r="AJ358" s="46" t="n">
        <f aca="false">EXP((((AI358-AI$383)/AI$384+2)/4-1.9)^3)</f>
        <v>0.664891468029081</v>
      </c>
      <c r="AK358" s="46" t="n">
        <f aca="false">Z358/U358</f>
        <v>0.67564291399325</v>
      </c>
      <c r="AL358" s="46" t="n">
        <f aca="false">EXP((((AK358-AK$383)/AK$384+2)/4-1.9)^3)</f>
        <v>0.772487746163435</v>
      </c>
      <c r="AM358" s="46" t="n">
        <f aca="false">0.01*AD358+0.15*AF358+0.24*AH358+0.25*AJ358+0.35*AL358</f>
        <v>0.465323715393386</v>
      </c>
      <c r="AO358" s="48" t="n">
        <f aca="false">0.01*AD358/$AM$383</f>
        <v>0.00177440256493484</v>
      </c>
      <c r="AP358" s="49" t="n">
        <f aca="false">AO358*$J$383</f>
        <v>11638.4430524051</v>
      </c>
      <c r="AQ358" s="48" t="n">
        <f aca="false">0.15*AF358/$AM$383</f>
        <v>0.000655123351117834</v>
      </c>
      <c r="AR358" s="49" t="n">
        <f aca="false">AQ358*$J$383</f>
        <v>4297.00450447991</v>
      </c>
      <c r="AS358" s="48" t="n">
        <f aca="false">0.24*AH358/$AM$383</f>
        <v>0.00775289804721761</v>
      </c>
      <c r="AT358" s="49" t="n">
        <f aca="false">AS358*$J$383</f>
        <v>50851.8552648499</v>
      </c>
      <c r="AU358" s="48" t="n">
        <f aca="false">0.25*AJ358/$AM$383</f>
        <v>0.0589120647344119</v>
      </c>
      <c r="AV358" s="49" t="n">
        <f aca="false">AU358*$J$383</f>
        <v>386408.768821992</v>
      </c>
      <c r="AW358" s="48" t="n">
        <f aca="false">0.35*AL358/$AM$383</f>
        <v>0.0958237402877031</v>
      </c>
      <c r="AX358" s="49" t="n">
        <f aca="false">AW358*$J$383</f>
        <v>628515.290975047</v>
      </c>
    </row>
    <row r="359" customFormat="false" ht="13.8" hidden="false" customHeight="false" outlineLevel="0" collapsed="false">
      <c r="A359" s="13" t="s">
        <v>23</v>
      </c>
      <c r="B359" s="41"/>
      <c r="C359" s="41"/>
      <c r="D359" s="41"/>
      <c r="E359" s="41"/>
      <c r="F359" s="41"/>
      <c r="G359" s="41"/>
      <c r="H359" s="41"/>
      <c r="I359" s="15" t="n">
        <f aca="false">AO359+AQ359+AS359+AU359+AW359</f>
        <v>0.102821159511617</v>
      </c>
      <c r="J359" s="43" t="n">
        <f aca="false">AP359+AR359+AT359+AV359+AX359</f>
        <v>674411.902465976</v>
      </c>
      <c r="K359" s="15" t="n">
        <f aca="false">I359-DatosMinisterio!J359</f>
        <v>0</v>
      </c>
      <c r="L359" s="43" t="n">
        <f aca="false">J359-DatosMinisterio!K359</f>
        <v>-0.0975340236909688</v>
      </c>
      <c r="M359" s="44" t="n">
        <f aca="false">P393/P$417</f>
        <v>0.129212477585315</v>
      </c>
      <c r="N359" s="43" t="n">
        <f aca="false">ROUND(N$383*M359,0)</f>
        <v>16102776</v>
      </c>
      <c r="O359" s="43" t="n">
        <f aca="false">N359-DatosMinisterio!L359</f>
        <v>-554</v>
      </c>
      <c r="P359" s="14" t="n">
        <f aca="false">N359+J359</f>
        <v>16777187.902466</v>
      </c>
      <c r="Q359" s="43" t="n">
        <f aca="false">P359-DatosMinisterio!M359</f>
        <v>-554.097534023225</v>
      </c>
      <c r="S359" s="14" t="n">
        <f aca="false">B359+DatosMinisterio!B359</f>
        <v>18588</v>
      </c>
      <c r="T359" s="14" t="n">
        <f aca="false">C359+DatosMinisterio!C359</f>
        <v>38</v>
      </c>
      <c r="U359" s="14" t="n">
        <f aca="false">D359+DatosMinisterio!D359</f>
        <v>1692.47727272727</v>
      </c>
      <c r="V359" s="14" t="n">
        <f aca="false">E359+DatosMinisterio!E359</f>
        <v>1011.56818181818</v>
      </c>
      <c r="W359" s="14" t="n">
        <f aca="false">F359+DatosMinisterio!F359</f>
        <v>341</v>
      </c>
      <c r="X359" s="14" t="n">
        <f aca="false">G359+DatosMinisterio!G359</f>
        <v>718</v>
      </c>
      <c r="Y359" s="14" t="n">
        <f aca="false">H359+DatosMinisterio!H359</f>
        <v>204</v>
      </c>
      <c r="Z359" s="14" t="n">
        <f aca="false">X359+0.33*Y359</f>
        <v>785.32</v>
      </c>
      <c r="AC359" s="50" t="n">
        <f aca="false">IF(T359&gt;0,S359/T359,0)</f>
        <v>489.157894736842</v>
      </c>
      <c r="AD359" s="51" t="n">
        <f aca="false">EXP((((AC359-AC$383)/AC$384+2)/4-1.9)^3)</f>
        <v>0.847893539380059</v>
      </c>
      <c r="AE359" s="52" t="n">
        <f aca="false">S359/U359</f>
        <v>10.9827176408976</v>
      </c>
      <c r="AF359" s="51" t="n">
        <f aca="false">EXP((((AE359-AE$383)/AE$384+2)/4-1.9)^3)</f>
        <v>0.00242569341453629</v>
      </c>
      <c r="AG359" s="51" t="n">
        <f aca="false">V359/U359</f>
        <v>0.597684942727846</v>
      </c>
      <c r="AH359" s="51" t="n">
        <f aca="false">EXP((((AG359-AG$383)/AG$384+2)/4-1.9)^3)</f>
        <v>0.140683929503082</v>
      </c>
      <c r="AI359" s="51" t="n">
        <f aca="false">W359/U359</f>
        <v>0.201479810390901</v>
      </c>
      <c r="AJ359" s="51" t="n">
        <f aca="false">EXP((((AI359-AI$383)/AI$384+2)/4-1.9)^3)</f>
        <v>0.425116048962514</v>
      </c>
      <c r="AK359" s="51" t="n">
        <f aca="false">Z359/U359</f>
        <v>0.464006230780594</v>
      </c>
      <c r="AL359" s="51" t="n">
        <f aca="false">EXP((((AK359-AK$383)/AK$384+2)/4-1.9)^3)</f>
        <v>0.403509368301464</v>
      </c>
      <c r="AM359" s="51" t="n">
        <f aca="false">0.01*AD359+0.15*AF359+0.24*AH359+0.25*AJ359+0.35*AL359</f>
        <v>0.290114223632861</v>
      </c>
      <c r="AO359" s="44" t="n">
        <f aca="false">0.01*AD359/$AM$383</f>
        <v>0.00300507144288775</v>
      </c>
      <c r="AP359" s="43" t="n">
        <f aca="false">AO359*$J$383</f>
        <v>19710.4949844019</v>
      </c>
      <c r="AQ359" s="44" t="n">
        <f aca="false">0.15*AF359/$AM$383</f>
        <v>0.000128955729770394</v>
      </c>
      <c r="AR359" s="43" t="n">
        <f aca="false">AQ359*$J$383</f>
        <v>845.83056115521</v>
      </c>
      <c r="AS359" s="44" t="n">
        <f aca="false">0.24*AH359/$AM$383</f>
        <v>0.0119665568202928</v>
      </c>
      <c r="AT359" s="43" t="n">
        <f aca="false">AS359*$J$383</f>
        <v>78489.5676091759</v>
      </c>
      <c r="AU359" s="44" t="n">
        <f aca="false">0.25*AJ359/$AM$383</f>
        <v>0.0376669958938646</v>
      </c>
      <c r="AV359" s="43" t="n">
        <f aca="false">AU359*$J$383</f>
        <v>247060.726426542</v>
      </c>
      <c r="AW359" s="44" t="n">
        <f aca="false">0.35*AL359/$AM$383</f>
        <v>0.0500535796248011</v>
      </c>
      <c r="AX359" s="43" t="n">
        <f aca="false">AW359*$J$383</f>
        <v>328305.282884701</v>
      </c>
    </row>
    <row r="360" customFormat="false" ht="13.8" hidden="false" customHeight="false" outlineLevel="0" collapsed="false">
      <c r="A360" s="13" t="s">
        <v>24</v>
      </c>
      <c r="B360" s="41"/>
      <c r="C360" s="41"/>
      <c r="D360" s="41"/>
      <c r="E360" s="41"/>
      <c r="F360" s="41"/>
      <c r="G360" s="41"/>
      <c r="H360" s="41"/>
      <c r="I360" s="15" t="n">
        <f aca="false">AO360+AQ360+AS360+AU360+AW360</f>
        <v>0.0754165437964218</v>
      </c>
      <c r="J360" s="43" t="n">
        <f aca="false">AP360+AR360+AT360+AV360+AX360</f>
        <v>494662.917834603</v>
      </c>
      <c r="K360" s="15" t="n">
        <f aca="false">I360-DatosMinisterio!J360</f>
        <v>5.41233724504764E-016</v>
      </c>
      <c r="L360" s="43" t="n">
        <f aca="false">J360-DatosMinisterio!K360</f>
        <v>-0.0821653968305327</v>
      </c>
      <c r="M360" s="44" t="n">
        <f aca="false">P394/P$417</f>
        <v>0.074789766694283</v>
      </c>
      <c r="N360" s="43" t="n">
        <f aca="false">ROUND(N$383*M360,0)</f>
        <v>9320484</v>
      </c>
      <c r="O360" s="43" t="n">
        <f aca="false">N360-DatosMinisterio!L360</f>
        <v>575</v>
      </c>
      <c r="P360" s="14" t="n">
        <f aca="false">N360+J360</f>
        <v>9815146.9178346</v>
      </c>
      <c r="Q360" s="43" t="n">
        <f aca="false">P360-DatosMinisterio!M360</f>
        <v>574.917834602296</v>
      </c>
      <c r="S360" s="14" t="n">
        <f aca="false">B360+DatosMinisterio!B360</f>
        <v>20108</v>
      </c>
      <c r="T360" s="14" t="n">
        <f aca="false">C360+DatosMinisterio!C360</f>
        <v>93</v>
      </c>
      <c r="U360" s="14" t="n">
        <f aca="false">D360+DatosMinisterio!D360</f>
        <v>1188.88636363636</v>
      </c>
      <c r="V360" s="14" t="n">
        <f aca="false">E360+DatosMinisterio!E360</f>
        <v>779.409090909091</v>
      </c>
      <c r="W360" s="14" t="n">
        <f aca="false">F360+DatosMinisterio!F360</f>
        <v>176</v>
      </c>
      <c r="X360" s="14" t="n">
        <f aca="false">G360+DatosMinisterio!G360</f>
        <v>439</v>
      </c>
      <c r="Y360" s="14" t="n">
        <f aca="false">H360+DatosMinisterio!H360</f>
        <v>85</v>
      </c>
      <c r="Z360" s="14" t="n">
        <f aca="false">X360+0.33*Y360</f>
        <v>467.05</v>
      </c>
      <c r="AC360" s="50" t="n">
        <f aca="false">IF(T360&gt;0,S360/T360,0)</f>
        <v>216.215053763441</v>
      </c>
      <c r="AD360" s="51" t="n">
        <f aca="false">EXP((((AC360-AC$383)/AC$384+2)/4-1.9)^3)</f>
        <v>0.0967069507972102</v>
      </c>
      <c r="AE360" s="52" t="n">
        <f aca="false">S360/U360</f>
        <v>16.9133069526486</v>
      </c>
      <c r="AF360" s="51" t="n">
        <f aca="false">EXP((((AE360-AE$383)/AE$384+2)/4-1.9)^3)</f>
        <v>0.0255689402315275</v>
      </c>
      <c r="AG360" s="51" t="n">
        <f aca="false">V360/U360</f>
        <v>0.655579132496035</v>
      </c>
      <c r="AH360" s="51" t="n">
        <f aca="false">EXP((((AG360-AG$383)/AG$384+2)/4-1.9)^3)</f>
        <v>0.222922206221525</v>
      </c>
      <c r="AI360" s="51" t="n">
        <f aca="false">W360/U360</f>
        <v>0.148037697616181</v>
      </c>
      <c r="AJ360" s="51" t="n">
        <f aca="false">EXP((((AI360-AI$383)/AI$384+2)/4-1.9)^3)</f>
        <v>0.220206944445865</v>
      </c>
      <c r="AK360" s="51" t="n">
        <f aca="false">Z360/U360</f>
        <v>0.39284662881612</v>
      </c>
      <c r="AL360" s="51" t="n">
        <f aca="false">EXP((((AK360-AK$383)/AK$384+2)/4-1.9)^3)</f>
        <v>0.284101349418599</v>
      </c>
      <c r="AM360" s="51" t="n">
        <f aca="false">0.01*AD360+0.15*AF360+0.24*AH360+0.25*AJ360+0.35*AL360</f>
        <v>0.212790948443843</v>
      </c>
      <c r="AO360" s="44" t="n">
        <f aca="false">0.01*AD360/$AM$383</f>
        <v>0.000342745029502087</v>
      </c>
      <c r="AP360" s="43" t="n">
        <f aca="false">AO360*$J$383</f>
        <v>2248.09103987146</v>
      </c>
      <c r="AQ360" s="44" t="n">
        <f aca="false">0.15*AF360/$AM$383</f>
        <v>0.00135930671504195</v>
      </c>
      <c r="AR360" s="43" t="n">
        <f aca="false">AQ360*$J$383</f>
        <v>8915.79741057724</v>
      </c>
      <c r="AS360" s="44" t="n">
        <f aca="false">0.24*AH360/$AM$383</f>
        <v>0.0189617339853766</v>
      </c>
      <c r="AT360" s="43" t="n">
        <f aca="false">AS360*$J$383</f>
        <v>124371.473263602</v>
      </c>
      <c r="AU360" s="44" t="n">
        <f aca="false">0.25*AJ360/$AM$383</f>
        <v>0.0195112230942245</v>
      </c>
      <c r="AV360" s="43" t="n">
        <f aca="false">AU360*$J$383</f>
        <v>127975.614639197</v>
      </c>
      <c r="AW360" s="44" t="n">
        <f aca="false">0.35*AL360/$AM$383</f>
        <v>0.0352415349722766</v>
      </c>
      <c r="AX360" s="43" t="n">
        <f aca="false">AW360*$J$383</f>
        <v>231151.941481355</v>
      </c>
    </row>
    <row r="361" customFormat="false" ht="13.8" hidden="false" customHeight="false" outlineLevel="0" collapsed="false">
      <c r="A361" s="13" t="s">
        <v>25</v>
      </c>
      <c r="B361" s="41"/>
      <c r="C361" s="41"/>
      <c r="D361" s="41"/>
      <c r="E361" s="41"/>
      <c r="F361" s="41"/>
      <c r="G361" s="41"/>
      <c r="H361" s="41"/>
      <c r="I361" s="15" t="n">
        <f aca="false">AO361+AQ361+AS361+AU361+AW361</f>
        <v>0.0656719920683827</v>
      </c>
      <c r="J361" s="43" t="n">
        <f aca="false">AP361+AR361+AT361+AV361+AX361</f>
        <v>430747.652719911</v>
      </c>
      <c r="K361" s="15" t="n">
        <f aca="false">I361-DatosMinisterio!J361</f>
        <v>0</v>
      </c>
      <c r="L361" s="43" t="n">
        <f aca="false">J361-DatosMinisterio!K361</f>
        <v>-0.347280088695697</v>
      </c>
      <c r="M361" s="44" t="n">
        <f aca="false">P395/P$417</f>
        <v>0.0561442400697171</v>
      </c>
      <c r="N361" s="43" t="n">
        <f aca="false">ROUND(N$383*M361,0)</f>
        <v>6996833</v>
      </c>
      <c r="O361" s="43" t="n">
        <f aca="false">N361-DatosMinisterio!L361</f>
        <v>-720</v>
      </c>
      <c r="P361" s="14" t="n">
        <f aca="false">N361+J361</f>
        <v>7427580.65271991</v>
      </c>
      <c r="Q361" s="43" t="n">
        <f aca="false">P361-DatosMinisterio!M361</f>
        <v>-720.347280088812</v>
      </c>
      <c r="S361" s="14" t="n">
        <f aca="false">B361+DatosMinisterio!B361</f>
        <v>12845</v>
      </c>
      <c r="T361" s="14" t="n">
        <f aca="false">C361+DatosMinisterio!C361</f>
        <v>55</v>
      </c>
      <c r="U361" s="14" t="n">
        <f aca="false">D361+DatosMinisterio!D361</f>
        <v>492.068181818182</v>
      </c>
      <c r="V361" s="14" t="n">
        <f aca="false">E361+DatosMinisterio!E361</f>
        <v>327.556818181818</v>
      </c>
      <c r="W361" s="14" t="n">
        <f aca="false">F361+DatosMinisterio!F361</f>
        <v>72</v>
      </c>
      <c r="X361" s="14" t="n">
        <f aca="false">G361+DatosMinisterio!G361</f>
        <v>112</v>
      </c>
      <c r="Y361" s="14" t="n">
        <f aca="false">H361+DatosMinisterio!H361</f>
        <v>17</v>
      </c>
      <c r="Z361" s="14" t="n">
        <f aca="false">X361+0.33*Y361</f>
        <v>117.61</v>
      </c>
      <c r="AC361" s="50" t="n">
        <f aca="false">IF(T361&gt;0,S361/T361,0)</f>
        <v>233.545454545455</v>
      </c>
      <c r="AD361" s="51" t="n">
        <f aca="false">EXP((((AC361-AC$383)/AC$384+2)/4-1.9)^3)</f>
        <v>0.124353201613981</v>
      </c>
      <c r="AE361" s="52" t="n">
        <f aca="false">S361/U361</f>
        <v>26.1041060459101</v>
      </c>
      <c r="AF361" s="51" t="n">
        <f aca="false">EXP((((AE361-AE$383)/AE$384+2)/4-1.9)^3)</f>
        <v>0.252634697614654</v>
      </c>
      <c r="AG361" s="51" t="n">
        <f aca="false">V361/U361</f>
        <v>0.665673640940372</v>
      </c>
      <c r="AH361" s="51" t="n">
        <f aca="false">EXP((((AG361-AG$383)/AG$384+2)/4-1.9)^3)</f>
        <v>0.239572921442428</v>
      </c>
      <c r="AI361" s="51" t="n">
        <f aca="false">W361/U361</f>
        <v>0.146321186088402</v>
      </c>
      <c r="AJ361" s="51" t="n">
        <f aca="false">EXP((((AI361-AI$383)/AI$384+2)/4-1.9)^3)</f>
        <v>0.214686754947449</v>
      </c>
      <c r="AK361" s="51" t="n">
        <f aca="false">Z361/U361</f>
        <v>0.239011592998014</v>
      </c>
      <c r="AL361" s="51" t="n">
        <f aca="false">EXP((((AK361-AK$383)/AK$384+2)/4-1.9)^3)</f>
        <v>0.0999667416889711</v>
      </c>
      <c r="AM361" s="51" t="n">
        <f aca="false">0.01*AD361+0.15*AF361+0.24*AH361+0.25*AJ361+0.35*AL361</f>
        <v>0.185296286132523</v>
      </c>
      <c r="AO361" s="44" t="n">
        <f aca="false">0.01*AD361/$AM$383</f>
        <v>0.000440727800892389</v>
      </c>
      <c r="AP361" s="43" t="n">
        <f aca="false">AO361*$J$383</f>
        <v>2890.76758209385</v>
      </c>
      <c r="AQ361" s="44" t="n">
        <f aca="false">0.15*AF361/$AM$383</f>
        <v>0.0134306716590763</v>
      </c>
      <c r="AR361" s="43" t="n">
        <f aca="false">AQ361*$J$383</f>
        <v>88092.8095735995</v>
      </c>
      <c r="AS361" s="44" t="n">
        <f aca="false">0.24*AH361/$AM$383</f>
        <v>0.0203780416652462</v>
      </c>
      <c r="AT361" s="43" t="n">
        <f aca="false">AS361*$J$383</f>
        <v>133661.144391558</v>
      </c>
      <c r="AU361" s="44" t="n">
        <f aca="false">0.25*AJ361/$AM$383</f>
        <v>0.0190221120487167</v>
      </c>
      <c r="AV361" s="43" t="n">
        <f aca="false">AU361*$J$383</f>
        <v>124767.497630161</v>
      </c>
      <c r="AW361" s="44" t="n">
        <f aca="false">0.35*AL361/$AM$383</f>
        <v>0.012400438894451</v>
      </c>
      <c r="AX361" s="43" t="n">
        <f aca="false">AW361*$J$383</f>
        <v>81335.4335424991</v>
      </c>
    </row>
    <row r="362" customFormat="false" ht="13.8" hidden="false" customHeight="false" outlineLevel="0" collapsed="false">
      <c r="A362" s="13" t="s">
        <v>26</v>
      </c>
      <c r="B362" s="41"/>
      <c r="C362" s="41"/>
      <c r="D362" s="41"/>
      <c r="E362" s="41"/>
      <c r="F362" s="41"/>
      <c r="G362" s="41"/>
      <c r="H362" s="41"/>
      <c r="I362" s="15" t="n">
        <f aca="false">AO362+AQ362+AS362+AU362+AW362</f>
        <v>0.0723147220584934</v>
      </c>
      <c r="J362" s="43" t="n">
        <f aca="false">AP362+AR362+AT362+AV362+AX362</f>
        <v>474317.830215256</v>
      </c>
      <c r="K362" s="15" t="n">
        <f aca="false">I362-DatosMinisterio!J362</f>
        <v>0</v>
      </c>
      <c r="L362" s="43" t="n">
        <f aca="false">J362-DatosMinisterio!K362</f>
        <v>-0.169784743571654</v>
      </c>
      <c r="M362" s="44" t="n">
        <f aca="false">P396/P$417</f>
        <v>0.0503186729894473</v>
      </c>
      <c r="N362" s="43" t="n">
        <f aca="false">ROUND(N$383*M362,0)</f>
        <v>6270836</v>
      </c>
      <c r="O362" s="43" t="n">
        <f aca="false">N362-DatosMinisterio!L362</f>
        <v>-134</v>
      </c>
      <c r="P362" s="14" t="n">
        <f aca="false">N362+J362</f>
        <v>6745153.83021526</v>
      </c>
      <c r="Q362" s="43" t="n">
        <f aca="false">P362-DatosMinisterio!M362</f>
        <v>-134.169784743339</v>
      </c>
      <c r="S362" s="14" t="n">
        <f aca="false">B362+DatosMinisterio!B362</f>
        <v>9455</v>
      </c>
      <c r="T362" s="14" t="n">
        <f aca="false">C362+DatosMinisterio!C362</f>
        <v>72</v>
      </c>
      <c r="U362" s="14" t="n">
        <f aca="false">D362+DatosMinisterio!D362</f>
        <v>377.756818181818</v>
      </c>
      <c r="V362" s="14" t="n">
        <f aca="false">E362+DatosMinisterio!E362</f>
        <v>173.825</v>
      </c>
      <c r="W362" s="14" t="n">
        <f aca="false">F362+DatosMinisterio!F362</f>
        <v>69</v>
      </c>
      <c r="X362" s="14" t="n">
        <f aca="false">G362+DatosMinisterio!G362</f>
        <v>131</v>
      </c>
      <c r="Y362" s="14" t="n">
        <f aca="false">H362+DatosMinisterio!H362</f>
        <v>5</v>
      </c>
      <c r="Z362" s="14" t="n">
        <f aca="false">X362+0.33*Y362</f>
        <v>132.65</v>
      </c>
      <c r="AC362" s="50" t="n">
        <f aca="false">IF(T362&gt;0,S362/T362,0)</f>
        <v>131.319444444444</v>
      </c>
      <c r="AD362" s="51" t="n">
        <f aca="false">EXP((((AC362-AC$383)/AC$384+2)/4-1.9)^3)</f>
        <v>0.0210184970892325</v>
      </c>
      <c r="AE362" s="52" t="n">
        <f aca="false">S362/U362</f>
        <v>25.0293298358131</v>
      </c>
      <c r="AF362" s="51" t="n">
        <f aca="false">EXP((((AE362-AE$383)/AE$384+2)/4-1.9)^3)</f>
        <v>0.207863573865016</v>
      </c>
      <c r="AG362" s="51" t="n">
        <f aca="false">V362/U362</f>
        <v>0.460150529741958</v>
      </c>
      <c r="AH362" s="51" t="n">
        <f aca="false">EXP((((AG362-AG$383)/AG$384+2)/4-1.9)^3)</f>
        <v>0.0329910708634733</v>
      </c>
      <c r="AI362" s="51" t="n">
        <f aca="false">W362/U362</f>
        <v>0.182657192879017</v>
      </c>
      <c r="AJ362" s="51" t="n">
        <f aca="false">EXP((((AI362-AI$383)/AI$384+2)/4-1.9)^3)</f>
        <v>0.346812268605013</v>
      </c>
      <c r="AK362" s="51" t="n">
        <f aca="false">Z362/U362</f>
        <v>0.351151835295675</v>
      </c>
      <c r="AL362" s="51" t="n">
        <f aca="false">EXP((((AK362-AK$383)/AK$384+2)/4-1.9)^3)</f>
        <v>0.222938236618773</v>
      </c>
      <c r="AM362" s="51" t="n">
        <f aca="false">0.01*AD362+0.15*AF362+0.24*AH362+0.25*AJ362+0.35*AL362</f>
        <v>0.204039028025702</v>
      </c>
      <c r="AO362" s="44" t="n">
        <f aca="false">0.01*AD362/$AM$383</f>
        <v>7.44929433257069E-005</v>
      </c>
      <c r="AP362" s="43" t="n">
        <f aca="false">AO362*$J$383</f>
        <v>488.604951229948</v>
      </c>
      <c r="AQ362" s="44" t="n">
        <f aca="false">0.15*AF362/$AM$383</f>
        <v>0.011050530417328</v>
      </c>
      <c r="AR362" s="43" t="n">
        <f aca="false">AQ362*$J$383</f>
        <v>72481.2798980966</v>
      </c>
      <c r="AS362" s="44" t="n">
        <f aca="false">0.24*AH362/$AM$383</f>
        <v>0.00280621621420812</v>
      </c>
      <c r="AT362" s="43" t="n">
        <f aca="false">AS362*$J$383</f>
        <v>18406.1882276396</v>
      </c>
      <c r="AU362" s="44" t="n">
        <f aca="false">0.25*AJ362/$AM$383</f>
        <v>0.0307289652540001</v>
      </c>
      <c r="AV362" s="43" t="n">
        <f aca="false">AU362*$J$383</f>
        <v>201553.649231311</v>
      </c>
      <c r="AW362" s="44" t="n">
        <f aca="false">0.35*AL362/$AM$383</f>
        <v>0.0276545172296314</v>
      </c>
      <c r="AX362" s="43" t="n">
        <f aca="false">AW362*$J$383</f>
        <v>181388.107906979</v>
      </c>
    </row>
    <row r="363" customFormat="false" ht="13.8" hidden="false" customHeight="false" outlineLevel="0" collapsed="false">
      <c r="A363" s="13" t="s">
        <v>27</v>
      </c>
      <c r="B363" s="41"/>
      <c r="C363" s="41"/>
      <c r="D363" s="41"/>
      <c r="E363" s="41"/>
      <c r="F363" s="41"/>
      <c r="G363" s="41"/>
      <c r="H363" s="41"/>
      <c r="I363" s="15" t="n">
        <f aca="false">AO363+AQ363+AS363+AU363+AW363</f>
        <v>0.0432235489777262</v>
      </c>
      <c r="J363" s="43" t="n">
        <f aca="false">AP363+AR363+AT363+AV363+AX363</f>
        <v>283506.585958178</v>
      </c>
      <c r="K363" s="15" t="n">
        <f aca="false">I363-DatosMinisterio!J363</f>
        <v>0</v>
      </c>
      <c r="L363" s="43" t="n">
        <f aca="false">J363-DatosMinisterio!K363</f>
        <v>-0.414041822310537</v>
      </c>
      <c r="M363" s="44" t="n">
        <f aca="false">P397/P$417</f>
        <v>0.067445909437494</v>
      </c>
      <c r="N363" s="43" t="n">
        <f aca="false">ROUND(N$383*M363,0)</f>
        <v>8405275</v>
      </c>
      <c r="O363" s="43" t="n">
        <f aca="false">N363-DatosMinisterio!L363</f>
        <v>882</v>
      </c>
      <c r="P363" s="14" t="n">
        <f aca="false">N363+J363</f>
        <v>8688781.58595818</v>
      </c>
      <c r="Q363" s="43" t="n">
        <f aca="false">P363-DatosMinisterio!M363</f>
        <v>881.585958177224</v>
      </c>
      <c r="S363" s="14" t="n">
        <f aca="false">B363+DatosMinisterio!B363</f>
        <v>17779</v>
      </c>
      <c r="T363" s="14" t="n">
        <f aca="false">C363+DatosMinisterio!C363</f>
        <v>97</v>
      </c>
      <c r="U363" s="14" t="n">
        <f aca="false">D363+DatosMinisterio!D363</f>
        <v>845.409090909091</v>
      </c>
      <c r="V363" s="14" t="n">
        <f aca="false">E363+DatosMinisterio!E363</f>
        <v>462.545454545455</v>
      </c>
      <c r="W363" s="14" t="n">
        <f aca="false">F363+DatosMinisterio!F363</f>
        <v>121</v>
      </c>
      <c r="X363" s="14" t="n">
        <f aca="false">G363+DatosMinisterio!G363</f>
        <v>200</v>
      </c>
      <c r="Y363" s="14" t="n">
        <f aca="false">H363+DatosMinisterio!H363</f>
        <v>18</v>
      </c>
      <c r="Z363" s="14" t="n">
        <f aca="false">X363+0.33*Y363</f>
        <v>205.94</v>
      </c>
      <c r="AC363" s="50" t="n">
        <f aca="false">IF(T363&gt;0,S363/T363,0)</f>
        <v>183.288659793814</v>
      </c>
      <c r="AD363" s="51" t="n">
        <f aca="false">EXP((((AC363-AC$383)/AC$384+2)/4-1.9)^3)</f>
        <v>0.0568148131859802</v>
      </c>
      <c r="AE363" s="52" t="n">
        <f aca="false">S363/U363</f>
        <v>21.0300553793215</v>
      </c>
      <c r="AF363" s="51" t="n">
        <f aca="false">EXP((((AE363-AE$383)/AE$384+2)/4-1.9)^3)</f>
        <v>0.0856473425856787</v>
      </c>
      <c r="AG363" s="51" t="n">
        <f aca="false">V363/U363</f>
        <v>0.547126189580085</v>
      </c>
      <c r="AH363" s="51" t="n">
        <f aca="false">EXP((((AG363-AG$383)/AG$384+2)/4-1.9)^3)</f>
        <v>0.0877719530679246</v>
      </c>
      <c r="AI363" s="51" t="n">
        <f aca="false">W363/U363</f>
        <v>0.143125974514759</v>
      </c>
      <c r="AJ363" s="51" t="n">
        <f aca="false">EXP((((AI363-AI$383)/AI$384+2)/4-1.9)^3)</f>
        <v>0.204622856331839</v>
      </c>
      <c r="AK363" s="51" t="n">
        <f aca="false">Z363/U363</f>
        <v>0.243598042905533</v>
      </c>
      <c r="AL363" s="51" t="n">
        <f aca="false">EXP((((AK363-AK$383)/AK$384+2)/4-1.9)^3)</f>
        <v>0.103773794275949</v>
      </c>
      <c r="AM363" s="51" t="n">
        <f aca="false">0.01*AD363+0.15*AF363+0.24*AH363+0.25*AJ363+0.35*AL363</f>
        <v>0.121957060335555</v>
      </c>
      <c r="AO363" s="44" t="n">
        <f aca="false">0.01*AD363/$AM$383</f>
        <v>0.000201360860424793</v>
      </c>
      <c r="AP363" s="43" t="n">
        <f aca="false">AO363*$J$383</f>
        <v>1320.74138831247</v>
      </c>
      <c r="AQ363" s="44" t="n">
        <f aca="false">0.15*AF363/$AM$383</f>
        <v>0.00455321991635227</v>
      </c>
      <c r="AR363" s="43" t="n">
        <f aca="false">AQ363*$J$383</f>
        <v>29864.9200292881</v>
      </c>
      <c r="AS363" s="44" t="n">
        <f aca="false">0.24*AH363/$AM$383</f>
        <v>0.00746587095857589</v>
      </c>
      <c r="AT363" s="43" t="n">
        <f aca="false">AS363*$J$383</f>
        <v>48969.2224893631</v>
      </c>
      <c r="AU363" s="44" t="n">
        <f aca="false">0.25*AJ363/$AM$383</f>
        <v>0.0181304100563888</v>
      </c>
      <c r="AV363" s="43" t="n">
        <f aca="false">AU363*$J$383</f>
        <v>118918.755601428</v>
      </c>
      <c r="AW363" s="44" t="n">
        <f aca="false">0.35*AL363/$AM$383</f>
        <v>0.0128726871859845</v>
      </c>
      <c r="AX363" s="43" t="n">
        <f aca="false">AW363*$J$383</f>
        <v>84432.9464497856</v>
      </c>
    </row>
    <row r="364" customFormat="false" ht="13.8" hidden="false" customHeight="false" outlineLevel="0" collapsed="false">
      <c r="A364" s="13" t="s">
        <v>28</v>
      </c>
      <c r="B364" s="41"/>
      <c r="C364" s="41"/>
      <c r="D364" s="41"/>
      <c r="E364" s="41"/>
      <c r="F364" s="41"/>
      <c r="G364" s="41"/>
      <c r="H364" s="41"/>
      <c r="I364" s="15" t="n">
        <f aca="false">AO364+AQ364+AS364+AU364+AW364</f>
        <v>0.0348265693669257</v>
      </c>
      <c r="J364" s="43" t="n">
        <f aca="false">AP364+AR364+AT364+AV364+AX364</f>
        <v>228430.150123507</v>
      </c>
      <c r="K364" s="15" t="n">
        <f aca="false">I364-DatosMinisterio!J364</f>
        <v>-2.0122792321331E-016</v>
      </c>
      <c r="L364" s="43" t="n">
        <f aca="false">J364-DatosMinisterio!K364</f>
        <v>0.150123506959062</v>
      </c>
      <c r="M364" s="44" t="n">
        <f aca="false">P398/P$417</f>
        <v>0.0515477261282675</v>
      </c>
      <c r="N364" s="43" t="n">
        <f aca="false">ROUND(N$383*M364,0)</f>
        <v>6424004</v>
      </c>
      <c r="O364" s="43" t="n">
        <f aca="false">N364-DatosMinisterio!L364</f>
        <v>-749</v>
      </c>
      <c r="P364" s="14" t="n">
        <f aca="false">N364+J364</f>
        <v>6652434.15012351</v>
      </c>
      <c r="Q364" s="43" t="n">
        <f aca="false">P364-DatosMinisterio!M364</f>
        <v>-748.849876493216</v>
      </c>
      <c r="S364" s="14" t="n">
        <f aca="false">B364+DatosMinisterio!B364</f>
        <v>10222</v>
      </c>
      <c r="T364" s="14" t="n">
        <f aca="false">C364+DatosMinisterio!C364</f>
        <v>57</v>
      </c>
      <c r="U364" s="14" t="n">
        <f aca="false">D364+DatosMinisterio!D364</f>
        <v>729.545454545455</v>
      </c>
      <c r="V364" s="14" t="n">
        <f aca="false">E364+DatosMinisterio!E364</f>
        <v>333.454545454545</v>
      </c>
      <c r="W364" s="14" t="n">
        <f aca="false">F364+DatosMinisterio!F364</f>
        <v>80</v>
      </c>
      <c r="X364" s="14" t="n">
        <f aca="false">G364+DatosMinisterio!G364</f>
        <v>209</v>
      </c>
      <c r="Y364" s="14" t="n">
        <f aca="false">H364+DatosMinisterio!H364</f>
        <v>52</v>
      </c>
      <c r="Z364" s="14" t="n">
        <f aca="false">X364+0.33*Y364</f>
        <v>226.16</v>
      </c>
      <c r="AC364" s="50" t="n">
        <f aca="false">IF(T364&gt;0,S364/T364,0)</f>
        <v>179.333333333333</v>
      </c>
      <c r="AD364" s="51" t="n">
        <f aca="false">EXP((((AC364-AC$383)/AC$384+2)/4-1.9)^3)</f>
        <v>0.0530345918194579</v>
      </c>
      <c r="AE364" s="52" t="n">
        <f aca="false">S364/U364</f>
        <v>14.0114641744548</v>
      </c>
      <c r="AF364" s="51" t="n">
        <f aca="false">EXP((((AE364-AE$383)/AE$384+2)/4-1.9)^3)</f>
        <v>0.00889763548820828</v>
      </c>
      <c r="AG364" s="51" t="n">
        <f aca="false">V364/U364</f>
        <v>0.457071651090342</v>
      </c>
      <c r="AH364" s="51" t="n">
        <f aca="false">EXP((((AG364-AG$383)/AG$384+2)/4-1.9)^3)</f>
        <v>0.0317370572257385</v>
      </c>
      <c r="AI364" s="51" t="n">
        <f aca="false">W364/U364</f>
        <v>0.109657320872274</v>
      </c>
      <c r="AJ364" s="51" t="n">
        <f aca="false">EXP((((AI364-AI$383)/AI$384+2)/4-1.9)^3)</f>
        <v>0.116389929800679</v>
      </c>
      <c r="AK364" s="51" t="n">
        <f aca="false">Z364/U364</f>
        <v>0.310001246105919</v>
      </c>
      <c r="AL364" s="51" t="n">
        <f aca="false">EXP((((AK364-AK$383)/AK$384+2)/4-1.9)^3)</f>
        <v>0.170529319920649</v>
      </c>
      <c r="AM364" s="51" t="n">
        <f aca="false">0.01*AD364+0.15*AF364+0.24*AH364+0.25*AJ364+0.35*AL364</f>
        <v>0.0982646293979999</v>
      </c>
      <c r="AO364" s="44" t="n">
        <f aca="false">0.01*AD364/$AM$383</f>
        <v>0.000187963146267617</v>
      </c>
      <c r="AP364" s="43" t="n">
        <f aca="false">AO364*$J$383</f>
        <v>1232.86474953156</v>
      </c>
      <c r="AQ364" s="44" t="n">
        <f aca="false">0.15*AF364/$AM$383</f>
        <v>0.000473019826304885</v>
      </c>
      <c r="AR364" s="43" t="n">
        <f aca="false">AQ364*$J$383</f>
        <v>3102.57346326037</v>
      </c>
      <c r="AS364" s="44" t="n">
        <f aca="false">0.24*AH364/$AM$383</f>
        <v>0.0026995499766188</v>
      </c>
      <c r="AT364" s="43" t="n">
        <f aca="false">AS364*$J$383</f>
        <v>17706.5561619909</v>
      </c>
      <c r="AU364" s="44" t="n">
        <f aca="false">0.25*AJ364/$AM$383</f>
        <v>0.0103126170338395</v>
      </c>
      <c r="AV364" s="43" t="n">
        <f aca="false">AU364*$J$383</f>
        <v>67641.2491964647</v>
      </c>
      <c r="AW364" s="44" t="n">
        <f aca="false">0.35*AL364/$AM$383</f>
        <v>0.0211534193838949</v>
      </c>
      <c r="AX364" s="43" t="n">
        <f aca="false">AW364*$J$383</f>
        <v>138746.906552259</v>
      </c>
    </row>
    <row r="365" customFormat="false" ht="13.8" hidden="false" customHeight="false" outlineLevel="0" collapsed="false">
      <c r="A365" s="13" t="s">
        <v>29</v>
      </c>
      <c r="B365" s="41"/>
      <c r="C365" s="41"/>
      <c r="D365" s="41"/>
      <c r="E365" s="41"/>
      <c r="F365" s="41"/>
      <c r="G365" s="41"/>
      <c r="H365" s="41"/>
      <c r="I365" s="15" t="n">
        <f aca="false">AO365+AQ365+AS365+AU365+AW365</f>
        <v>0.0524065947916717</v>
      </c>
      <c r="J365" s="43" t="n">
        <f aca="false">AP365+AR365+AT365+AV365+AX365</f>
        <v>343738.890546374</v>
      </c>
      <c r="K365" s="15" t="n">
        <f aca="false">I365-DatosMinisterio!J365</f>
        <v>2.08166817117217E-016</v>
      </c>
      <c r="L365" s="43" t="n">
        <f aca="false">J365-DatosMinisterio!K365</f>
        <v>-0.109453626326285</v>
      </c>
      <c r="M365" s="44" t="n">
        <f aca="false">P399/P$417</f>
        <v>0.0489041349371448</v>
      </c>
      <c r="N365" s="43" t="n">
        <f aca="false">ROUND(N$383*M365,0)</f>
        <v>6094553</v>
      </c>
      <c r="O365" s="43" t="n">
        <f aca="false">N365-DatosMinisterio!L365</f>
        <v>1086</v>
      </c>
      <c r="P365" s="14" t="n">
        <f aca="false">N365+J365</f>
        <v>6438291.89054637</v>
      </c>
      <c r="Q365" s="43" t="n">
        <f aca="false">P365-DatosMinisterio!M365</f>
        <v>1085.89054637402</v>
      </c>
      <c r="S365" s="14" t="n">
        <f aca="false">B365+DatosMinisterio!B365</f>
        <v>8929</v>
      </c>
      <c r="T365" s="14" t="n">
        <f aca="false">C365+DatosMinisterio!C365</f>
        <v>36</v>
      </c>
      <c r="U365" s="14" t="n">
        <f aca="false">D365+DatosMinisterio!D365</f>
        <v>392.129545454545</v>
      </c>
      <c r="V365" s="14" t="n">
        <f aca="false">E365+DatosMinisterio!E365</f>
        <v>236.511363636364</v>
      </c>
      <c r="W365" s="14" t="n">
        <f aca="false">F365+DatosMinisterio!F365</f>
        <v>46</v>
      </c>
      <c r="X365" s="14" t="n">
        <f aca="false">G365+DatosMinisterio!G365</f>
        <v>114</v>
      </c>
      <c r="Y365" s="14" t="n">
        <f aca="false">H365+DatosMinisterio!H365</f>
        <v>18</v>
      </c>
      <c r="Z365" s="14" t="n">
        <f aca="false">X365+0.33*Y365</f>
        <v>119.94</v>
      </c>
      <c r="AC365" s="50" t="n">
        <f aca="false">IF(T365&gt;0,S365/T365,0)</f>
        <v>248.027777777778</v>
      </c>
      <c r="AD365" s="51" t="n">
        <f aca="false">EXP((((AC365-AC$383)/AC$384+2)/4-1.9)^3)</f>
        <v>0.15123794314113</v>
      </c>
      <c r="AE365" s="52" t="n">
        <f aca="false">S365/U365</f>
        <v>22.7705361748495</v>
      </c>
      <c r="AF365" s="51" t="n">
        <f aca="false">EXP((((AE365-AE$383)/AE$384+2)/4-1.9)^3)</f>
        <v>0.130138526983074</v>
      </c>
      <c r="AG365" s="51" t="n">
        <f aca="false">V365/U365</f>
        <v>0.603145991874208</v>
      </c>
      <c r="AH365" s="51" t="n">
        <f aca="false">EXP((((AG365-AG$383)/AG$384+2)/4-1.9)^3)</f>
        <v>0.147448574570445</v>
      </c>
      <c r="AI365" s="51" t="n">
        <f aca="false">W365/U365</f>
        <v>0.117308171580589</v>
      </c>
      <c r="AJ365" s="51" t="n">
        <f aca="false">EXP((((AI365-AI$383)/AI$384+2)/4-1.9)^3)</f>
        <v>0.133765967949887</v>
      </c>
      <c r="AK365" s="51" t="n">
        <f aca="false">Z365/U365</f>
        <v>0.30586830650817</v>
      </c>
      <c r="AL365" s="51" t="n">
        <f aca="false">EXP((((AK365-AK$383)/AK$384+2)/4-1.9)^3)</f>
        <v>0.165728862126284</v>
      </c>
      <c r="AM365" s="51" t="n">
        <f aca="false">0.01*AD365+0.15*AF365+0.24*AH365+0.25*AJ365+0.35*AL365</f>
        <v>0.14786741010745</v>
      </c>
      <c r="AO365" s="44" t="n">
        <f aca="false">0.01*AD365/$AM$383</f>
        <v>0.000536011660552087</v>
      </c>
      <c r="AP365" s="43" t="n">
        <f aca="false">AO365*$J$383</f>
        <v>3515.741754459</v>
      </c>
      <c r="AQ365" s="44" t="n">
        <f aca="false">0.15*AF365/$AM$383</f>
        <v>0.00691847890495044</v>
      </c>
      <c r="AR365" s="43" t="n">
        <f aca="false">AQ365*$J$383</f>
        <v>45378.8358604456</v>
      </c>
      <c r="AS365" s="44" t="n">
        <f aca="false">0.24*AH365/$AM$383</f>
        <v>0.0125419566534767</v>
      </c>
      <c r="AT365" s="43" t="n">
        <f aca="false">AS365*$J$383</f>
        <v>82263.6594208157</v>
      </c>
      <c r="AU365" s="44" t="n">
        <f aca="false">0.25*AJ365/$AM$383</f>
        <v>0.0118522040694622</v>
      </c>
      <c r="AV365" s="43" t="n">
        <f aca="false">AU365*$J$383</f>
        <v>77739.5191113161</v>
      </c>
      <c r="AW365" s="44" t="n">
        <f aca="false">0.35*AL365/$AM$383</f>
        <v>0.0205579435032303</v>
      </c>
      <c r="AX365" s="43" t="n">
        <f aca="false">AW365*$J$383</f>
        <v>134841.134399337</v>
      </c>
    </row>
    <row r="366" customFormat="false" ht="13.8" hidden="false" customHeight="false" outlineLevel="0" collapsed="false">
      <c r="A366" s="13" t="s">
        <v>30</v>
      </c>
      <c r="B366" s="41"/>
      <c r="C366" s="41"/>
      <c r="D366" s="41"/>
      <c r="E366" s="41"/>
      <c r="F366" s="41"/>
      <c r="G366" s="41"/>
      <c r="H366" s="41"/>
      <c r="I366" s="15" t="n">
        <f aca="false">AO366+AQ366+AS366+AU366+AW366</f>
        <v>0.0132257736846281</v>
      </c>
      <c r="J366" s="43" t="n">
        <f aca="false">AP366+AR366+AT366+AV366+AX366</f>
        <v>86748.8679820495</v>
      </c>
      <c r="K366" s="15" t="n">
        <f aca="false">I366-DatosMinisterio!J366</f>
        <v>0</v>
      </c>
      <c r="L366" s="43" t="n">
        <f aca="false">J366-DatosMinisterio!K366</f>
        <v>-0.132017950556474</v>
      </c>
      <c r="M366" s="44" t="n">
        <f aca="false">P400/P$417</f>
        <v>0.0214291450470168</v>
      </c>
      <c r="N366" s="43" t="n">
        <f aca="false">ROUND(N$383*M366,0)</f>
        <v>2670553</v>
      </c>
      <c r="O366" s="43" t="n">
        <f aca="false">N366-DatosMinisterio!L366</f>
        <v>283</v>
      </c>
      <c r="P366" s="14" t="n">
        <f aca="false">N366+J366</f>
        <v>2757301.86798205</v>
      </c>
      <c r="Q366" s="43" t="n">
        <f aca="false">P366-DatosMinisterio!M366</f>
        <v>282.867982049473</v>
      </c>
      <c r="S366" s="14" t="n">
        <f aca="false">B366+DatosMinisterio!B366</f>
        <v>14416</v>
      </c>
      <c r="T366" s="14" t="n">
        <f aca="false">C366+DatosMinisterio!C366</f>
        <v>74</v>
      </c>
      <c r="U366" s="14" t="n">
        <f aca="false">D366+DatosMinisterio!D366</f>
        <v>665.5</v>
      </c>
      <c r="V366" s="14" t="n">
        <f aca="false">E366+DatosMinisterio!E366</f>
        <v>210.806818181818</v>
      </c>
      <c r="W366" s="14" t="n">
        <f aca="false">F366+DatosMinisterio!F366</f>
        <v>34</v>
      </c>
      <c r="X366" s="14" t="n">
        <f aca="false">G366+DatosMinisterio!G366</f>
        <v>78</v>
      </c>
      <c r="Y366" s="14" t="n">
        <f aca="false">H366+DatosMinisterio!H366</f>
        <v>24</v>
      </c>
      <c r="Z366" s="14" t="n">
        <f aca="false">X366+0.33*Y366</f>
        <v>85.92</v>
      </c>
      <c r="AC366" s="50" t="n">
        <f aca="false">IF(T366&gt;0,S366/T366,0)</f>
        <v>194.810810810811</v>
      </c>
      <c r="AD366" s="51" t="n">
        <f aca="false">EXP((((AC366-AC$383)/AC$384+2)/4-1.9)^3)</f>
        <v>0.0690077817269671</v>
      </c>
      <c r="AE366" s="52" t="n">
        <f aca="false">S366/U366</f>
        <v>21.6619083395943</v>
      </c>
      <c r="AF366" s="51" t="n">
        <f aca="false">EXP((((AE366-AE$383)/AE$384+2)/4-1.9)^3)</f>
        <v>0.100298268944426</v>
      </c>
      <c r="AG366" s="51" t="n">
        <f aca="false">V366/U366</f>
        <v>0.316764565261935</v>
      </c>
      <c r="AH366" s="51" t="n">
        <f aca="false">EXP((((AG366-AG$383)/AG$384+2)/4-1.9)^3)</f>
        <v>0.00391172432683095</v>
      </c>
      <c r="AI366" s="51" t="n">
        <f aca="false">W366/U366</f>
        <v>0.0510894064613073</v>
      </c>
      <c r="AJ366" s="51" t="n">
        <f aca="false">EXP((((AI366-AI$383)/AI$384+2)/4-1.9)^3)</f>
        <v>0.0322592109147042</v>
      </c>
      <c r="AK366" s="51" t="n">
        <f aca="false">Z366/U366</f>
        <v>0.129105935386927</v>
      </c>
      <c r="AL366" s="51" t="n">
        <f aca="false">EXP((((AK366-AK$383)/AK$384+2)/4-1.9)^3)</f>
        <v>0.0359389761954</v>
      </c>
      <c r="AM366" s="51" t="n">
        <f aca="false">0.01*AD366+0.15*AF366+0.24*AH366+0.25*AJ366+0.35*AL366</f>
        <v>0.0373170763944391</v>
      </c>
      <c r="AO366" s="44" t="n">
        <f aca="false">0.01*AD366/$AM$383</f>
        <v>0.000244574707287382</v>
      </c>
      <c r="AP366" s="43" t="n">
        <f aca="false">AO366*$J$383</f>
        <v>1604.1843373504</v>
      </c>
      <c r="AQ366" s="44" t="n">
        <f aca="false">0.15*AF366/$AM$383</f>
        <v>0.00533209860278586</v>
      </c>
      <c r="AR366" s="43" t="n">
        <f aca="false">AQ366*$J$383</f>
        <v>34973.6453072649</v>
      </c>
      <c r="AS366" s="44" t="n">
        <f aca="false">0.24*AH366/$AM$383</f>
        <v>0.000332730764542079</v>
      </c>
      <c r="AT366" s="43" t="n">
        <f aca="false">AS366*$J$383</f>
        <v>2182.40670490036</v>
      </c>
      <c r="AU366" s="44" t="n">
        <f aca="false">0.25*AJ366/$AM$383</f>
        <v>0.0028582961476729</v>
      </c>
      <c r="AV366" s="43" t="n">
        <f aca="false">AU366*$J$383</f>
        <v>18747.7845213899</v>
      </c>
      <c r="AW366" s="44" t="n">
        <f aca="false">0.35*AL366/$AM$383</f>
        <v>0.00445807346233988</v>
      </c>
      <c r="AX366" s="43" t="n">
        <f aca="false">AW366*$J$383</f>
        <v>29240.8471111439</v>
      </c>
    </row>
    <row r="367" customFormat="false" ht="13.8" hidden="false" customHeight="false" outlineLevel="0" collapsed="false">
      <c r="A367" s="13" t="s">
        <v>31</v>
      </c>
      <c r="B367" s="41"/>
      <c r="C367" s="41"/>
      <c r="D367" s="41"/>
      <c r="E367" s="41"/>
      <c r="F367" s="41"/>
      <c r="G367" s="41"/>
      <c r="H367" s="41"/>
      <c r="I367" s="15" t="n">
        <f aca="false">AO367+AQ367+AS367+AU367+AW367</f>
        <v>0.0127670198972133</v>
      </c>
      <c r="J367" s="43" t="n">
        <f aca="false">AP367+AR367+AT367+AV367+AX367</f>
        <v>83739.8665663543</v>
      </c>
      <c r="K367" s="15" t="n">
        <f aca="false">I367-DatosMinisterio!J367</f>
        <v>0</v>
      </c>
      <c r="L367" s="43" t="n">
        <f aca="false">J367-DatosMinisterio!K367</f>
        <v>-0.133433645663899</v>
      </c>
      <c r="M367" s="44" t="n">
        <f aca="false">P401/P$417</f>
        <v>0.0207071710506497</v>
      </c>
      <c r="N367" s="43" t="n">
        <f aca="false">ROUND(N$383*M367,0)</f>
        <v>2580578</v>
      </c>
      <c r="O367" s="43" t="n">
        <f aca="false">N367-DatosMinisterio!L367</f>
        <v>-158</v>
      </c>
      <c r="P367" s="14" t="n">
        <f aca="false">N367+J367</f>
        <v>2664317.86656635</v>
      </c>
      <c r="Q367" s="43" t="n">
        <f aca="false">P367-DatosMinisterio!M367</f>
        <v>-158.133433645591</v>
      </c>
      <c r="S367" s="14" t="n">
        <f aca="false">B367+DatosMinisterio!B367</f>
        <v>6171</v>
      </c>
      <c r="T367" s="14" t="n">
        <f aca="false">C367+DatosMinisterio!C367</f>
        <v>41</v>
      </c>
      <c r="U367" s="14" t="n">
        <f aca="false">D367+DatosMinisterio!D367</f>
        <v>381.743333333333</v>
      </c>
      <c r="V367" s="14" t="n">
        <f aca="false">E367+DatosMinisterio!E367</f>
        <v>194.979772727273</v>
      </c>
      <c r="W367" s="14" t="n">
        <f aca="false">F367+DatosMinisterio!F367</f>
        <v>22</v>
      </c>
      <c r="X367" s="14" t="n">
        <f aca="false">G367+DatosMinisterio!G367</f>
        <v>35</v>
      </c>
      <c r="Y367" s="14" t="n">
        <f aca="false">H367+DatosMinisterio!H367</f>
        <v>6</v>
      </c>
      <c r="Z367" s="14" t="n">
        <f aca="false">X367+0.33*Y367</f>
        <v>36.98</v>
      </c>
      <c r="AC367" s="50" t="n">
        <f aca="false">IF(T367&gt;0,S367/T367,0)</f>
        <v>150.512195121951</v>
      </c>
      <c r="AD367" s="51" t="n">
        <f aca="false">EXP((((AC367-AC$383)/AC$384+2)/4-1.9)^3)</f>
        <v>0.0310527099289586</v>
      </c>
      <c r="AE367" s="52" t="n">
        <f aca="false">S367/U367</f>
        <v>16.1653117714346</v>
      </c>
      <c r="AF367" s="51" t="n">
        <f aca="false">EXP((((AE367-AE$383)/AE$384+2)/4-1.9)^3)</f>
        <v>0.0198098687453476</v>
      </c>
      <c r="AG367" s="51" t="n">
        <f aca="false">V367/U367</f>
        <v>0.510761434979716</v>
      </c>
      <c r="AH367" s="51" t="n">
        <f aca="false">EXP((((AG367-AG$383)/AG$384+2)/4-1.9)^3)</f>
        <v>0.0598781414286269</v>
      </c>
      <c r="AI367" s="51" t="n">
        <f aca="false">W367/U367</f>
        <v>0.0576303449962017</v>
      </c>
      <c r="AJ367" s="51" t="n">
        <f aca="false">EXP((((AI367-AI$383)/AI$384+2)/4-1.9)^3)</f>
        <v>0.0379882856710499</v>
      </c>
      <c r="AK367" s="51" t="n">
        <f aca="false">Z367/U367</f>
        <v>0.0968713708163426</v>
      </c>
      <c r="AL367" s="51" t="n">
        <f aca="false">EXP((((AK367-AK$383)/AK$384+2)/4-1.9)^3)</f>
        <v>0.0253510015082352</v>
      </c>
      <c r="AM367" s="51" t="n">
        <f aca="false">0.01*AD367+0.15*AF367+0.24*AH367+0.25*AJ367+0.35*AL367</f>
        <v>0.036022683299607</v>
      </c>
      <c r="AO367" s="44" t="n">
        <f aca="false">0.01*AD367/$AM$383</f>
        <v>0.000110055811841683</v>
      </c>
      <c r="AP367" s="43" t="n">
        <f aca="false">AO367*$J$383</f>
        <v>721.864544167111</v>
      </c>
      <c r="AQ367" s="44" t="n">
        <f aca="false">0.15*AF367/$AM$383</f>
        <v>0.00105314054340226</v>
      </c>
      <c r="AR367" s="43" t="n">
        <f aca="false">AQ367*$J$383</f>
        <v>6907.62991599725</v>
      </c>
      <c r="AS367" s="44" t="n">
        <f aca="false">0.24*AH367/$AM$383</f>
        <v>0.00509322695371185</v>
      </c>
      <c r="AT367" s="43" t="n">
        <f aca="false">AS367*$J$383</f>
        <v>33406.8677678715</v>
      </c>
      <c r="AU367" s="44" t="n">
        <f aca="false">0.25*AJ367/$AM$383</f>
        <v>0.00336591526920351</v>
      </c>
      <c r="AV367" s="43" t="n">
        <f aca="false">AU367*$J$383</f>
        <v>22077.2974261816</v>
      </c>
      <c r="AW367" s="44" t="n">
        <f aca="false">0.35*AL367/$AM$383</f>
        <v>0.00314468131905402</v>
      </c>
      <c r="AX367" s="43" t="n">
        <f aca="false">AW367*$J$383</f>
        <v>20626.2069121369</v>
      </c>
    </row>
    <row r="368" customFormat="false" ht="13.8" hidden="false" customHeight="false" outlineLevel="0" collapsed="false">
      <c r="A368" s="13" t="s">
        <v>32</v>
      </c>
      <c r="B368" s="41"/>
      <c r="C368" s="41"/>
      <c r="D368" s="41"/>
      <c r="E368" s="41"/>
      <c r="F368" s="41"/>
      <c r="G368" s="41"/>
      <c r="H368" s="41"/>
      <c r="I368" s="15" t="n">
        <f aca="false">AO368+AQ368+AS368+AU368+AW368</f>
        <v>0.0201149188237031</v>
      </c>
      <c r="J368" s="43" t="n">
        <f aca="false">AP368+AR368+AT368+AV368+AX368</f>
        <v>131935.301413418</v>
      </c>
      <c r="K368" s="15" t="n">
        <f aca="false">I368-DatosMinisterio!J368</f>
        <v>-1.07552855510562E-016</v>
      </c>
      <c r="L368" s="43" t="n">
        <f aca="false">J368-DatosMinisterio!K368</f>
        <v>0.301413417997537</v>
      </c>
      <c r="M368" s="44" t="n">
        <f aca="false">P402/P$417</f>
        <v>0.0209909520985706</v>
      </c>
      <c r="N368" s="43" t="n">
        <f aca="false">ROUND(N$383*M368,0)</f>
        <v>2615944</v>
      </c>
      <c r="O368" s="43" t="n">
        <f aca="false">N368-DatosMinisterio!L368</f>
        <v>387</v>
      </c>
      <c r="P368" s="14" t="n">
        <f aca="false">N368+J368</f>
        <v>2747879.30141342</v>
      </c>
      <c r="Q368" s="43" t="n">
        <f aca="false">P368-DatosMinisterio!M368</f>
        <v>387.301413417794</v>
      </c>
      <c r="S368" s="14" t="n">
        <f aca="false">B368+DatosMinisterio!B368</f>
        <v>7967</v>
      </c>
      <c r="T368" s="14" t="n">
        <f aca="false">C368+DatosMinisterio!C368</f>
        <v>39</v>
      </c>
      <c r="U368" s="14" t="n">
        <f aca="false">D368+DatosMinisterio!D368</f>
        <v>318.545454545455</v>
      </c>
      <c r="V368" s="14" t="n">
        <f aca="false">E368+DatosMinisterio!E368</f>
        <v>154.113636363636</v>
      </c>
      <c r="W368" s="14" t="n">
        <f aca="false">F368+DatosMinisterio!F368</f>
        <v>11</v>
      </c>
      <c r="X368" s="14" t="n">
        <f aca="false">G368+DatosMinisterio!G368</f>
        <v>28</v>
      </c>
      <c r="Y368" s="14" t="n">
        <f aca="false">H368+DatosMinisterio!H368</f>
        <v>11</v>
      </c>
      <c r="Z368" s="14" t="n">
        <f aca="false">X368+0.33*Y368</f>
        <v>31.63</v>
      </c>
      <c r="AC368" s="50" t="n">
        <f aca="false">IF(T368&gt;0,S368/T368,0)</f>
        <v>204.282051282051</v>
      </c>
      <c r="AD368" s="51" t="n">
        <f aca="false">EXP((((AC368-AC$383)/AC$384+2)/4-1.9)^3)</f>
        <v>0.0804223538643704</v>
      </c>
      <c r="AE368" s="52" t="n">
        <f aca="false">S368/U368</f>
        <v>25.0105593607306</v>
      </c>
      <c r="AF368" s="51" t="n">
        <f aca="false">EXP((((AE368-AE$383)/AE$384+2)/4-1.9)^3)</f>
        <v>0.207124690509651</v>
      </c>
      <c r="AG368" s="51" t="n">
        <f aca="false">V368/U368</f>
        <v>0.48380422374429</v>
      </c>
      <c r="AH368" s="51" t="n">
        <f aca="false">EXP((((AG368-AG$383)/AG$384+2)/4-1.9)^3)</f>
        <v>0.044005694170133</v>
      </c>
      <c r="AI368" s="51" t="n">
        <f aca="false">W368/U368</f>
        <v>0.0345319634703196</v>
      </c>
      <c r="AJ368" s="51" t="n">
        <f aca="false">EXP((((AI368-AI$383)/AI$384+2)/4-1.9)^3)</f>
        <v>0.0208185417552971</v>
      </c>
      <c r="AK368" s="51" t="n">
        <f aca="false">Z368/U368</f>
        <v>0.0992950913242008</v>
      </c>
      <c r="AL368" s="51" t="n">
        <f aca="false">EXP((((AK368-AK$383)/AK$384+2)/4-1.9)^3)</f>
        <v>0.0260461709534141</v>
      </c>
      <c r="AM368" s="51" t="n">
        <f aca="false">0.01*AD368+0.15*AF368+0.24*AH368+0.25*AJ368+0.35*AL368</f>
        <v>0.0567550889884426</v>
      </c>
      <c r="AO368" s="44" t="n">
        <f aca="false">0.01*AD368/$AM$383</f>
        <v>0.000285029791764111</v>
      </c>
      <c r="AP368" s="43" t="n">
        <f aca="false">AO368*$J$383</f>
        <v>1869.53235147477</v>
      </c>
      <c r="AQ368" s="44" t="n">
        <f aca="false">0.15*AF368/$AM$383</f>
        <v>0.0110112495907671</v>
      </c>
      <c r="AR368" s="43" t="n">
        <f aca="false">AQ368*$J$383</f>
        <v>72223.63393206</v>
      </c>
      <c r="AS368" s="44" t="n">
        <f aca="false">0.24*AH368/$AM$383</f>
        <v>0.00374311864591321</v>
      </c>
      <c r="AT368" s="43" t="n">
        <f aca="false">AS368*$J$383</f>
        <v>24551.4034186805</v>
      </c>
      <c r="AU368" s="44" t="n">
        <f aca="false">0.25*AJ368/$AM$383</f>
        <v>0.00184460673438883</v>
      </c>
      <c r="AV368" s="43" t="n">
        <f aca="false">AU368*$J$383</f>
        <v>12098.9176055749</v>
      </c>
      <c r="AW368" s="44" t="n">
        <f aca="false">0.35*AL368/$AM$383</f>
        <v>0.00323091406086981</v>
      </c>
      <c r="AX368" s="43" t="n">
        <f aca="false">AW368*$J$383</f>
        <v>21191.8141056278</v>
      </c>
    </row>
    <row r="369" customFormat="false" ht="13.8" hidden="false" customHeight="false" outlineLevel="0" collapsed="false">
      <c r="A369" s="13" t="s">
        <v>33</v>
      </c>
      <c r="B369" s="41"/>
      <c r="C369" s="41"/>
      <c r="D369" s="41"/>
      <c r="E369" s="41"/>
      <c r="F369" s="41"/>
      <c r="G369" s="41"/>
      <c r="H369" s="41"/>
      <c r="I369" s="15" t="n">
        <f aca="false">AO369+AQ369+AS369+AU369+AW369</f>
        <v>0.0298283391340286</v>
      </c>
      <c r="J369" s="43" t="n">
        <f aca="false">AP369+AR369+AT369+AV369+AX369</f>
        <v>195646.373162207</v>
      </c>
      <c r="K369" s="15" t="n">
        <f aca="false">I369-DatosMinisterio!J369</f>
        <v>0</v>
      </c>
      <c r="L369" s="43" t="n">
        <f aca="false">J369-DatosMinisterio!K369</f>
        <v>0.373162206902634</v>
      </c>
      <c r="M369" s="44" t="n">
        <f aca="false">P403/P$417</f>
        <v>0.0205371925504701</v>
      </c>
      <c r="N369" s="43" t="n">
        <f aca="false">ROUND(N$383*M369,0)</f>
        <v>2559395</v>
      </c>
      <c r="O369" s="43" t="n">
        <f aca="false">N369-DatosMinisterio!L369</f>
        <v>-978</v>
      </c>
      <c r="P369" s="14" t="n">
        <f aca="false">N369+J369</f>
        <v>2755041.37316221</v>
      </c>
      <c r="Q369" s="43" t="n">
        <f aca="false">P369-DatosMinisterio!M369</f>
        <v>-977.626837793272</v>
      </c>
      <c r="S369" s="14" t="n">
        <f aca="false">B369+DatosMinisterio!B369</f>
        <v>9001</v>
      </c>
      <c r="T369" s="14" t="n">
        <f aca="false">C369+DatosMinisterio!C369</f>
        <v>43</v>
      </c>
      <c r="U369" s="14" t="n">
        <f aca="false">D369+DatosMinisterio!D369</f>
        <v>386.886363636364</v>
      </c>
      <c r="V369" s="14" t="n">
        <f aca="false">E369+DatosMinisterio!E369</f>
        <v>244.818181818182</v>
      </c>
      <c r="W369" s="14" t="n">
        <f aca="false">F369+DatosMinisterio!F369</f>
        <v>16</v>
      </c>
      <c r="X369" s="14" t="n">
        <f aca="false">G369+DatosMinisterio!G369</f>
        <v>37</v>
      </c>
      <c r="Y369" s="14" t="n">
        <f aca="false">H369+DatosMinisterio!H369</f>
        <v>16</v>
      </c>
      <c r="Z369" s="14" t="n">
        <f aca="false">X369+0.33*Y369</f>
        <v>42.28</v>
      </c>
      <c r="AC369" s="50" t="n">
        <f aca="false">IF(T369&gt;0,S369/T369,0)</f>
        <v>209.325581395349</v>
      </c>
      <c r="AD369" s="51" t="n">
        <f aca="false">EXP((((AC369-AC$383)/AC$384+2)/4-1.9)^3)</f>
        <v>0.087039908122559</v>
      </c>
      <c r="AE369" s="52" t="n">
        <f aca="false">S369/U369</f>
        <v>23.2652293955237</v>
      </c>
      <c r="AF369" s="51" t="n">
        <f aca="false">EXP((((AE369-AE$383)/AE$384+2)/4-1.9)^3)</f>
        <v>0.145208503569875</v>
      </c>
      <c r="AG369" s="51" t="n">
        <f aca="false">V369/U369</f>
        <v>0.632790929918346</v>
      </c>
      <c r="AH369" s="51" t="n">
        <f aca="false">EXP((((AG369-AG$383)/AG$384+2)/4-1.9)^3)</f>
        <v>0.187802319201759</v>
      </c>
      <c r="AI369" s="51" t="n">
        <f aca="false">W369/U369</f>
        <v>0.0413558127239617</v>
      </c>
      <c r="AJ369" s="51" t="n">
        <f aca="false">EXP((((AI369-AI$383)/AI$384+2)/4-1.9)^3)</f>
        <v>0.0250429056959727</v>
      </c>
      <c r="AK369" s="51" t="n">
        <f aca="false">Z369/U369</f>
        <v>0.109282735123069</v>
      </c>
      <c r="AL369" s="51" t="n">
        <f aca="false">EXP((((AK369-AK$383)/AK$384+2)/4-1.9)^3)</f>
        <v>0.0290770144198797</v>
      </c>
      <c r="AM369" s="51" t="n">
        <f aca="false">0.01*AD369+0.15*AF369+0.24*AH369+0.25*AJ369+0.35*AL369</f>
        <v>0.0841619126960801</v>
      </c>
      <c r="AO369" s="44" t="n">
        <f aca="false">0.01*AD369/$AM$383</f>
        <v>0.000308483471264467</v>
      </c>
      <c r="AP369" s="43" t="n">
        <f aca="false">AO369*$J$383</f>
        <v>2023.36684125093</v>
      </c>
      <c r="AQ369" s="44" t="n">
        <f aca="false">0.15*AF369/$AM$383</f>
        <v>0.00771963531520731</v>
      </c>
      <c r="AR369" s="43" t="n">
        <f aca="false">AQ369*$J$383</f>
        <v>50633.682444364</v>
      </c>
      <c r="AS369" s="44" t="n">
        <f aca="false">0.24*AH369/$AM$383</f>
        <v>0.0159744409446666</v>
      </c>
      <c r="AT369" s="43" t="n">
        <f aca="false">AS369*$J$383</f>
        <v>104777.588188021</v>
      </c>
      <c r="AU369" s="44" t="n">
        <f aca="false">0.25*AJ369/$AM$383</f>
        <v>0.00221890241105393</v>
      </c>
      <c r="AV369" s="43" t="n">
        <f aca="false">AU369*$J$383</f>
        <v>14553.9517695884</v>
      </c>
      <c r="AW369" s="44" t="n">
        <f aca="false">0.35*AL369/$AM$383</f>
        <v>0.00360687699183628</v>
      </c>
      <c r="AX369" s="43" t="n">
        <f aca="false">AW369*$J$383</f>
        <v>23657.7839189825</v>
      </c>
    </row>
    <row r="370" customFormat="false" ht="13.8" hidden="false" customHeight="false" outlineLevel="0" collapsed="false">
      <c r="A370" s="13" t="s">
        <v>34</v>
      </c>
      <c r="B370" s="41"/>
      <c r="C370" s="41"/>
      <c r="D370" s="41"/>
      <c r="E370" s="41"/>
      <c r="F370" s="41"/>
      <c r="G370" s="41"/>
      <c r="H370" s="41"/>
      <c r="I370" s="15" t="n">
        <f aca="false">AO370+AQ370+AS370+AU370+AW370</f>
        <v>0.0313793733108836</v>
      </c>
      <c r="J370" s="43" t="n">
        <f aca="false">AP370+AR370+AT370+AV370+AX370</f>
        <v>205819.725757831</v>
      </c>
      <c r="K370" s="15" t="n">
        <f aca="false">I370-DatosMinisterio!J370</f>
        <v>-2.56739074444567E-016</v>
      </c>
      <c r="L370" s="43" t="n">
        <f aca="false">J370-DatosMinisterio!K370</f>
        <v>-0.274242169281933</v>
      </c>
      <c r="M370" s="44" t="n">
        <f aca="false">P404/P$417</f>
        <v>0.0214072372996833</v>
      </c>
      <c r="N370" s="43" t="n">
        <f aca="false">ROUND(N$383*M370,0)</f>
        <v>2667822</v>
      </c>
      <c r="O370" s="43" t="n">
        <f aca="false">N370-DatosMinisterio!L370</f>
        <v>-550</v>
      </c>
      <c r="P370" s="14" t="n">
        <f aca="false">N370+J370</f>
        <v>2873641.72575783</v>
      </c>
      <c r="Q370" s="43" t="n">
        <f aca="false">P370-DatosMinisterio!M370</f>
        <v>-550.274242169224</v>
      </c>
      <c r="S370" s="14" t="n">
        <f aca="false">B370+DatosMinisterio!B370</f>
        <v>6472</v>
      </c>
      <c r="T370" s="14" t="n">
        <f aca="false">C370+DatosMinisterio!C370</f>
        <v>42</v>
      </c>
      <c r="U370" s="14" t="n">
        <f aca="false">D370+DatosMinisterio!D370</f>
        <v>426.727272727273</v>
      </c>
      <c r="V370" s="14" t="n">
        <f aca="false">E370+DatosMinisterio!E370</f>
        <v>252.454545454545</v>
      </c>
      <c r="W370" s="14" t="n">
        <f aca="false">F370+DatosMinisterio!F370</f>
        <v>46</v>
      </c>
      <c r="X370" s="14" t="n">
        <f aca="false">G370+DatosMinisterio!G370</f>
        <v>71</v>
      </c>
      <c r="Y370" s="14" t="n">
        <f aca="false">H370+DatosMinisterio!H370</f>
        <v>49</v>
      </c>
      <c r="Z370" s="14" t="n">
        <f aca="false">X370+0.33*Y370</f>
        <v>87.17</v>
      </c>
      <c r="AC370" s="50" t="n">
        <f aca="false">IF(T370&gt;0,S370/T370,0)</f>
        <v>154.095238095238</v>
      </c>
      <c r="AD370" s="51" t="n">
        <f aca="false">EXP((((AC370-AC$383)/AC$384+2)/4-1.9)^3)</f>
        <v>0.0332981690875485</v>
      </c>
      <c r="AE370" s="52" t="n">
        <f aca="false">S370/U370</f>
        <v>15.1665956540264</v>
      </c>
      <c r="AF370" s="51" t="n">
        <f aca="false">EXP((((AE370-AE$383)/AE$384+2)/4-1.9)^3)</f>
        <v>0.0138370757683349</v>
      </c>
      <c r="AG370" s="51" t="n">
        <f aca="false">V370/U370</f>
        <v>0.591606305922453</v>
      </c>
      <c r="AH370" s="51" t="n">
        <f aca="false">EXP((((AG370-AG$383)/AG$384+2)/4-1.9)^3)</f>
        <v>0.133398996003896</v>
      </c>
      <c r="AI370" s="51" t="n">
        <f aca="false">W370/U370</f>
        <v>0.107797187899446</v>
      </c>
      <c r="AJ370" s="51" t="n">
        <f aca="false">EXP((((AI370-AI$383)/AI$384+2)/4-1.9)^3)</f>
        <v>0.112412277870927</v>
      </c>
      <c r="AK370" s="51" t="n">
        <f aca="false">Z370/U370</f>
        <v>0.20427567106945</v>
      </c>
      <c r="AL370" s="51" t="n">
        <f aca="false">EXP((((AK370-AK$383)/AK$384+2)/4-1.9)^3)</f>
        <v>0.0743167121678719</v>
      </c>
      <c r="AM370" s="51" t="n">
        <f aca="false">0.01*AD370+0.15*AF370+0.24*AH370+0.25*AJ370+0.35*AL370</f>
        <v>0.0885382208235477</v>
      </c>
      <c r="AO370" s="44" t="n">
        <f aca="false">0.01*AD370/$AM$383</f>
        <v>0.000118014081223689</v>
      </c>
      <c r="AP370" s="43" t="n">
        <f aca="false">AO370*$J$383</f>
        <v>774.063445830433</v>
      </c>
      <c r="AQ370" s="44" t="n">
        <f aca="false">0.15*AF370/$AM$383</f>
        <v>0.00073561242030868</v>
      </c>
      <c r="AR370" s="43" t="n">
        <f aca="false">AQ370*$J$383</f>
        <v>4824.938506961</v>
      </c>
      <c r="AS370" s="44" t="n">
        <f aca="false">0.24*AH370/$AM$383</f>
        <v>0.0113469013204928</v>
      </c>
      <c r="AT370" s="43" t="n">
        <f aca="false">AS370*$J$383</f>
        <v>74425.1994725139</v>
      </c>
      <c r="AU370" s="44" t="n">
        <f aca="false">0.25*AJ370/$AM$383</f>
        <v>0.00996018103602003</v>
      </c>
      <c r="AV370" s="43" t="n">
        <f aca="false">AU370*$J$383</f>
        <v>65329.5943491951</v>
      </c>
      <c r="AW370" s="44" t="n">
        <f aca="false">0.35*AL370/$AM$383</f>
        <v>0.00921866445283845</v>
      </c>
      <c r="AX370" s="43" t="n">
        <f aca="false">AW370*$J$383</f>
        <v>60465.9299833302</v>
      </c>
    </row>
    <row r="371" customFormat="false" ht="13.8" hidden="false" customHeight="false" outlineLevel="0" collapsed="false">
      <c r="A371" s="13" t="s">
        <v>35</v>
      </c>
      <c r="B371" s="41"/>
      <c r="C371" s="41"/>
      <c r="D371" s="41"/>
      <c r="E371" s="41"/>
      <c r="F371" s="41"/>
      <c r="G371" s="41"/>
      <c r="H371" s="41"/>
      <c r="I371" s="15" t="n">
        <f aca="false">AO371+AQ371+AS371+AU371+AW371</f>
        <v>0.0085295671083408</v>
      </c>
      <c r="J371" s="43" t="n">
        <f aca="false">AP371+AR371+AT371+AV371+AX371</f>
        <v>55946.0874402747</v>
      </c>
      <c r="K371" s="15" t="n">
        <f aca="false">I371-DatosMinisterio!J371</f>
        <v>0</v>
      </c>
      <c r="L371" s="43" t="n">
        <f aca="false">J371-DatosMinisterio!K371</f>
        <v>0.0874402746703709</v>
      </c>
      <c r="M371" s="44" t="n">
        <f aca="false">P405/P$417</f>
        <v>0.0103790780362894</v>
      </c>
      <c r="N371" s="43" t="n">
        <f aca="false">ROUND(N$383*M371,0)</f>
        <v>1293466</v>
      </c>
      <c r="O371" s="43" t="n">
        <f aca="false">N371-DatosMinisterio!L371</f>
        <v>-188</v>
      </c>
      <c r="P371" s="14" t="n">
        <f aca="false">N371+J371</f>
        <v>1349412.08744027</v>
      </c>
      <c r="Q371" s="43" t="n">
        <f aca="false">P371-DatosMinisterio!M371</f>
        <v>-187.912559725344</v>
      </c>
      <c r="S371" s="14" t="n">
        <f aca="false">B371+DatosMinisterio!B371</f>
        <v>3448</v>
      </c>
      <c r="T371" s="14" t="n">
        <f aca="false">C371+DatosMinisterio!C371</f>
        <v>63</v>
      </c>
      <c r="U371" s="14" t="n">
        <f aca="false">D371+DatosMinisterio!D371</f>
        <v>200.116306818182</v>
      </c>
      <c r="V371" s="14" t="n">
        <f aca="false">E371+DatosMinisterio!E371</f>
        <v>47.3136363636364</v>
      </c>
      <c r="W371" s="14" t="n">
        <f aca="false">F371+DatosMinisterio!F371</f>
        <v>12</v>
      </c>
      <c r="X371" s="14" t="n">
        <f aca="false">G371+DatosMinisterio!G371</f>
        <v>18</v>
      </c>
      <c r="Y371" s="14" t="n">
        <f aca="false">H371+DatosMinisterio!H371</f>
        <v>8</v>
      </c>
      <c r="Z371" s="14" t="n">
        <f aca="false">X371+0.33*Y371</f>
        <v>20.64</v>
      </c>
      <c r="AC371" s="50" t="n">
        <f aca="false">IF(T371&gt;0,S371/T371,0)</f>
        <v>54.7301587301587</v>
      </c>
      <c r="AD371" s="51" t="n">
        <f aca="false">EXP((((AC371-AC$383)/AC$384+2)/4-1.9)^3)</f>
        <v>0.00331139814346595</v>
      </c>
      <c r="AE371" s="52" t="n">
        <f aca="false">S371/U371</f>
        <v>17.2299801791401</v>
      </c>
      <c r="AF371" s="51" t="n">
        <f aca="false">EXP((((AE371-AE$383)/AE$384+2)/4-1.9)^3)</f>
        <v>0.0283887939998191</v>
      </c>
      <c r="AG371" s="51" t="n">
        <f aca="false">V371/U371</f>
        <v>0.23643068931221</v>
      </c>
      <c r="AH371" s="51" t="n">
        <f aca="false">EXP((((AG371-AG$383)/AG$384+2)/4-1.9)^3)</f>
        <v>0.000862312275162074</v>
      </c>
      <c r="AI371" s="51" t="n">
        <f aca="false">W371/U371</f>
        <v>0.0599651282336663</v>
      </c>
      <c r="AJ371" s="51" t="n">
        <f aca="false">EXP((((AI371-AI$383)/AI$384+2)/4-1.9)^3)</f>
        <v>0.0402193618176875</v>
      </c>
      <c r="AK371" s="51" t="n">
        <f aca="false">Z371/U371</f>
        <v>0.103140020561906</v>
      </c>
      <c r="AL371" s="51" t="n">
        <f aca="false">EXP((((AK371-AK$383)/AK$384+2)/4-1.9)^3)</f>
        <v>0.027180867580832</v>
      </c>
      <c r="AM371" s="51" t="n">
        <f aca="false">0.01*AD371+0.15*AF371+0.24*AH371+0.25*AJ371+0.35*AL371</f>
        <v>0.0240665321351595</v>
      </c>
      <c r="AO371" s="44" t="n">
        <f aca="false">0.01*AD371/$AM$383</f>
        <v>1.17361290478009E-005</v>
      </c>
      <c r="AP371" s="43" t="n">
        <f aca="false">AO371*$J$383</f>
        <v>76.9781741064629</v>
      </c>
      <c r="AQ371" s="44" t="n">
        <f aca="false">0.15*AF371/$AM$383</f>
        <v>0.00150921696270834</v>
      </c>
      <c r="AR371" s="43" t="n">
        <f aca="false">AQ371*$J$383</f>
        <v>9899.07026811011</v>
      </c>
      <c r="AS371" s="44" t="n">
        <f aca="false">0.24*AH371/$AM$383</f>
        <v>7.33481704272193E-005</v>
      </c>
      <c r="AT371" s="43" t="n">
        <f aca="false">AS371*$J$383</f>
        <v>481.096297641254</v>
      </c>
      <c r="AU371" s="44" t="n">
        <f aca="false">0.25*AJ371/$AM$383</f>
        <v>0.00356359761090619</v>
      </c>
      <c r="AV371" s="43" t="n">
        <f aca="false">AU371*$J$383</f>
        <v>23373.9111269497</v>
      </c>
      <c r="AW371" s="44" t="n">
        <f aca="false">0.35*AL371/$AM$383</f>
        <v>0.00337166823525126</v>
      </c>
      <c r="AX371" s="43" t="n">
        <f aca="false">AW371*$J$383</f>
        <v>22115.0315734671</v>
      </c>
    </row>
    <row r="372" customFormat="false" ht="13.8" hidden="false" customHeight="false" outlineLevel="0" collapsed="false">
      <c r="A372" s="13" t="s">
        <v>36</v>
      </c>
      <c r="B372" s="41"/>
      <c r="C372" s="41"/>
      <c r="D372" s="41"/>
      <c r="E372" s="41"/>
      <c r="F372" s="41"/>
      <c r="G372" s="41"/>
      <c r="H372" s="41"/>
      <c r="I372" s="15" t="n">
        <f aca="false">AO372+AQ372+AS372+AU372+AW372</f>
        <v>0.0921634936413679</v>
      </c>
      <c r="J372" s="43" t="n">
        <f aca="false">AP372+AR372+AT372+AV372+AX372</f>
        <v>604507.451382742</v>
      </c>
      <c r="K372" s="15" t="n">
        <f aca="false">I372-DatosMinisterio!J372</f>
        <v>-7.35522753814166E-016</v>
      </c>
      <c r="L372" s="43" t="n">
        <f aca="false">J372-DatosMinisterio!K372</f>
        <v>0.451382742146961</v>
      </c>
      <c r="M372" s="44" t="n">
        <f aca="false">P406/P$417</f>
        <v>0.0548840645072517</v>
      </c>
      <c r="N372" s="43" t="n">
        <f aca="false">ROUND(N$383*M372,0)</f>
        <v>6839787</v>
      </c>
      <c r="O372" s="43" t="n">
        <f aca="false">N372-DatosMinisterio!L372</f>
        <v>-685</v>
      </c>
      <c r="P372" s="14" t="n">
        <f aca="false">N372+J372</f>
        <v>7444294.45138274</v>
      </c>
      <c r="Q372" s="43" t="n">
        <f aca="false">P372-DatosMinisterio!M372</f>
        <v>-684.548617257737</v>
      </c>
      <c r="S372" s="14" t="n">
        <f aca="false">B372+DatosMinisterio!B372</f>
        <v>6125</v>
      </c>
      <c r="T372" s="14" t="n">
        <f aca="false">C372+DatosMinisterio!C372</f>
        <v>24</v>
      </c>
      <c r="U372" s="14" t="n">
        <f aca="false">D372+DatosMinisterio!D372</f>
        <v>286.545454545455</v>
      </c>
      <c r="V372" s="14" t="n">
        <f aca="false">E372+DatosMinisterio!E372</f>
        <v>245.545454545454</v>
      </c>
      <c r="W372" s="14" t="n">
        <f aca="false">F372+DatosMinisterio!F372</f>
        <v>32</v>
      </c>
      <c r="X372" s="14" t="n">
        <f aca="false">G372+DatosMinisterio!G372</f>
        <v>76</v>
      </c>
      <c r="Y372" s="14" t="n">
        <f aca="false">H372+DatosMinisterio!H372</f>
        <v>46</v>
      </c>
      <c r="Z372" s="14" t="n">
        <f aca="false">X372+0.33*Y372</f>
        <v>91.18</v>
      </c>
      <c r="AC372" s="50" t="n">
        <f aca="false">IF(T372&gt;0,S372/T372,0)</f>
        <v>255.208333333333</v>
      </c>
      <c r="AD372" s="51" t="n">
        <f aca="false">EXP((((AC372-AC$383)/AC$384+2)/4-1.9)^3)</f>
        <v>0.165866231356473</v>
      </c>
      <c r="AE372" s="52" t="n">
        <f aca="false">S372/U372</f>
        <v>21.3753172588832</v>
      </c>
      <c r="AF372" s="51" t="n">
        <f aca="false">EXP((((AE372-AE$383)/AE$384+2)/4-1.9)^3)</f>
        <v>0.0934466559578421</v>
      </c>
      <c r="AG372" s="51" t="n">
        <f aca="false">V372/U372</f>
        <v>0.856916243654819</v>
      </c>
      <c r="AH372" s="51" t="n">
        <f aca="false">EXP((((AG372-AG$383)/AG$384+2)/4-1.9)^3)</f>
        <v>0.629397270277719</v>
      </c>
      <c r="AI372" s="51" t="n">
        <f aca="false">W372/U372</f>
        <v>0.111675126903553</v>
      </c>
      <c r="AJ372" s="51" t="n">
        <f aca="false">EXP((((AI372-AI$383)/AI$384+2)/4-1.9)^3)</f>
        <v>0.120813394353093</v>
      </c>
      <c r="AK372" s="51" t="n">
        <f aca="false">Z372/U372</f>
        <v>0.318204314720812</v>
      </c>
      <c r="AL372" s="51" t="n">
        <f aca="false">EXP((((AK372-AK$383)/AK$384+2)/4-1.9)^3)</f>
        <v>0.180310906355782</v>
      </c>
      <c r="AM372" s="51" t="n">
        <f aca="false">0.01*AD372+0.15*AF372+0.24*AH372+0.25*AJ372+0.35*AL372</f>
        <v>0.260043171386691</v>
      </c>
      <c r="AO372" s="44" t="n">
        <f aca="false">0.01*AD372/$AM$383</f>
        <v>0.000587856673083258</v>
      </c>
      <c r="AP372" s="43" t="n">
        <f aca="false">AO372*$J$383</f>
        <v>3855.79718371692</v>
      </c>
      <c r="AQ372" s="44" t="n">
        <f aca="false">0.15*AF372/$AM$383</f>
        <v>0.00496785028208116</v>
      </c>
      <c r="AR372" s="43" t="n">
        <f aca="false">AQ372*$J$383</f>
        <v>32584.512524642</v>
      </c>
      <c r="AS372" s="44" t="n">
        <f aca="false">0.24*AH372/$AM$383</f>
        <v>0.0535364502819815</v>
      </c>
      <c r="AT372" s="43" t="n">
        <f aca="false">AS372*$J$383</f>
        <v>351149.699706189</v>
      </c>
      <c r="AU372" s="44" t="n">
        <f aca="false">0.25*AJ372/$AM$383</f>
        <v>0.0107045538274258</v>
      </c>
      <c r="AV372" s="43" t="n">
        <f aca="false">AU372*$J$383</f>
        <v>70211.9928047305</v>
      </c>
      <c r="AW372" s="44" t="n">
        <f aca="false">0.35*AL372/$AM$383</f>
        <v>0.0223667825767961</v>
      </c>
      <c r="AX372" s="43" t="n">
        <f aca="false">AW372*$J$383</f>
        <v>146705.449163464</v>
      </c>
    </row>
    <row r="373" customFormat="false" ht="13.8" hidden="false" customHeight="false" outlineLevel="0" collapsed="false">
      <c r="A373" s="13" t="s">
        <v>37</v>
      </c>
      <c r="B373" s="41"/>
      <c r="C373" s="41"/>
      <c r="D373" s="41"/>
      <c r="E373" s="41"/>
      <c r="F373" s="41"/>
      <c r="G373" s="41"/>
      <c r="H373" s="41"/>
      <c r="I373" s="15" t="n">
        <f aca="false">AO373+AQ373+AS373+AU373+AW373</f>
        <v>0.00398817191442502</v>
      </c>
      <c r="J373" s="43" t="n">
        <f aca="false">AP373+AR373+AT373+AV373+AX373</f>
        <v>26158.7266759511</v>
      </c>
      <c r="K373" s="15" t="n">
        <f aca="false">I373-DatosMinisterio!J373</f>
        <v>0</v>
      </c>
      <c r="L373" s="43" t="n">
        <f aca="false">J373-DatosMinisterio!K373</f>
        <v>-0.273324048899667</v>
      </c>
      <c r="M373" s="44" t="n">
        <f aca="false">P407/P$417</f>
        <v>0.0100456519497752</v>
      </c>
      <c r="N373" s="43" t="n">
        <f aca="false">ROUND(N$383*M373,0)</f>
        <v>1251914</v>
      </c>
      <c r="O373" s="43" t="n">
        <f aca="false">N373-DatosMinisterio!L373</f>
        <v>-24</v>
      </c>
      <c r="P373" s="14" t="n">
        <f aca="false">N373+J373</f>
        <v>1278072.72667595</v>
      </c>
      <c r="Q373" s="43" t="n">
        <f aca="false">P373-DatosMinisterio!M373</f>
        <v>-24.2733240488451</v>
      </c>
      <c r="S373" s="14" t="n">
        <f aca="false">B373+DatosMinisterio!B373</f>
        <v>2762</v>
      </c>
      <c r="T373" s="14" t="n">
        <f aca="false">C373+DatosMinisterio!C373</f>
        <v>35</v>
      </c>
      <c r="U373" s="14" t="n">
        <f aca="false">D373+DatosMinisterio!D373</f>
        <v>176.75</v>
      </c>
      <c r="V373" s="14" t="n">
        <f aca="false">E373+DatosMinisterio!E373</f>
        <v>56.8863636363636</v>
      </c>
      <c r="W373" s="14" t="n">
        <f aca="false">F373+DatosMinisterio!F373</f>
        <v>4</v>
      </c>
      <c r="X373" s="14" t="n">
        <f aca="false">G373+DatosMinisterio!G373</f>
        <v>5</v>
      </c>
      <c r="Y373" s="14" t="n">
        <f aca="false">H373+DatosMinisterio!H373</f>
        <v>1</v>
      </c>
      <c r="Z373" s="14" t="n">
        <f aca="false">X373+0.33*Y373</f>
        <v>5.33</v>
      </c>
      <c r="AC373" s="50" t="n">
        <f aca="false">IF(T373&gt;0,S373/T373,0)</f>
        <v>78.9142857142857</v>
      </c>
      <c r="AD373" s="51" t="n">
        <f aca="false">EXP((((AC373-AC$383)/AC$384+2)/4-1.9)^3)</f>
        <v>0.00625399933782885</v>
      </c>
      <c r="AE373" s="52" t="n">
        <f aca="false">S373/U373</f>
        <v>15.6265912305516</v>
      </c>
      <c r="AF373" s="51" t="n">
        <f aca="false">EXP((((AE373-AE$383)/AE$384+2)/4-1.9)^3)</f>
        <v>0.0163663243060662</v>
      </c>
      <c r="AG373" s="51" t="n">
        <f aca="false">V373/U373</f>
        <v>0.321846470361322</v>
      </c>
      <c r="AH373" s="51" t="n">
        <f aca="false">EXP((((AG373-AG$383)/AG$384+2)/4-1.9)^3)</f>
        <v>0.00426989669326981</v>
      </c>
      <c r="AI373" s="51" t="n">
        <f aca="false">W373/U373</f>
        <v>0.0226308345120226</v>
      </c>
      <c r="AJ373" s="51" t="n">
        <f aca="false">EXP((((AI373-AI$383)/AI$384+2)/4-1.9)^3)</f>
        <v>0.0148656481247808</v>
      </c>
      <c r="AK373" s="51" t="n">
        <f aca="false">Z373/U373</f>
        <v>0.0301555869872702</v>
      </c>
      <c r="AL373" s="51" t="n">
        <f aca="false">EXP((((AK373-AK$383)/AK$384+2)/4-1.9)^3)</f>
        <v>0.0114117680624125</v>
      </c>
      <c r="AM373" s="51" t="n">
        <f aca="false">0.01*AD373+0.15*AF373+0.24*AH373+0.25*AJ373+0.35*AL373</f>
        <v>0.0112527946987125</v>
      </c>
      <c r="AO373" s="44" t="n">
        <f aca="false">0.01*AD373/$AM$383</f>
        <v>2.21651822322994E-005</v>
      </c>
      <c r="AP373" s="43" t="n">
        <f aca="false">AO373*$J$383</f>
        <v>145.383136980684</v>
      </c>
      <c r="AQ373" s="44" t="n">
        <f aca="false">0.15*AF373/$AM$383</f>
        <v>0.000870073390932288</v>
      </c>
      <c r="AR373" s="43" t="n">
        <f aca="false">AQ373*$J$383</f>
        <v>5706.87836677598</v>
      </c>
      <c r="AS373" s="44" t="n">
        <f aca="false">0.24*AH373/$AM$383</f>
        <v>0.000363196859636156</v>
      </c>
      <c r="AT373" s="43" t="n">
        <f aca="false">AS373*$J$383</f>
        <v>2382.23616851174</v>
      </c>
      <c r="AU373" s="44" t="n">
        <f aca="false">0.25*AJ373/$AM$383</f>
        <v>0.00131715635822804</v>
      </c>
      <c r="AV373" s="43" t="n">
        <f aca="false">AU373*$J$383</f>
        <v>8639.32997465727</v>
      </c>
      <c r="AW373" s="44" t="n">
        <f aca="false">0.35*AL373/$AM$383</f>
        <v>0.00141558012339624</v>
      </c>
      <c r="AX373" s="43" t="n">
        <f aca="false">AW373*$J$383</f>
        <v>9284.89902902543</v>
      </c>
    </row>
    <row r="374" customFormat="false" ht="13.8" hidden="false" customHeight="false" outlineLevel="0" collapsed="false">
      <c r="A374" s="13" t="s">
        <v>38</v>
      </c>
      <c r="B374" s="41"/>
      <c r="C374" s="41"/>
      <c r="D374" s="41"/>
      <c r="E374" s="41"/>
      <c r="F374" s="41"/>
      <c r="G374" s="41"/>
      <c r="H374" s="41"/>
      <c r="I374" s="15" t="n">
        <f aca="false">AO374+AQ374+AS374+AU374+AW374</f>
        <v>0.0477574532317974</v>
      </c>
      <c r="J374" s="43" t="n">
        <f aca="false">AP374+AR374+AT374+AV374+AX374</f>
        <v>313244.813071258</v>
      </c>
      <c r="K374" s="15" t="n">
        <f aca="false">I374-DatosMinisterio!J374</f>
        <v>4.57966997657877E-016</v>
      </c>
      <c r="L374" s="43" t="n">
        <f aca="false">J374-DatosMinisterio!K374</f>
        <v>-0.186928742332384</v>
      </c>
      <c r="M374" s="44" t="n">
        <f aca="false">P408/P$417</f>
        <v>0.0361937421972531</v>
      </c>
      <c r="N374" s="43" t="n">
        <f aca="false">ROUND(N$383*M374,0)</f>
        <v>4510553</v>
      </c>
      <c r="O374" s="43" t="n">
        <f aca="false">N374-DatosMinisterio!L374</f>
        <v>-15</v>
      </c>
      <c r="P374" s="14" t="n">
        <f aca="false">N374+J374</f>
        <v>4823797.81307126</v>
      </c>
      <c r="Q374" s="43" t="n">
        <f aca="false">P374-DatosMinisterio!M374</f>
        <v>-15.1869287425652</v>
      </c>
      <c r="S374" s="14" t="n">
        <f aca="false">B374+DatosMinisterio!B374</f>
        <v>7803</v>
      </c>
      <c r="T374" s="14" t="n">
        <f aca="false">C374+DatosMinisterio!C374</f>
        <v>60</v>
      </c>
      <c r="U374" s="14" t="n">
        <f aca="false">D374+DatosMinisterio!D374</f>
        <v>270.113636363636</v>
      </c>
      <c r="V374" s="14" t="n">
        <f aca="false">E374+DatosMinisterio!E374</f>
        <v>175.977272727273</v>
      </c>
      <c r="W374" s="14" t="n">
        <f aca="false">F374+DatosMinisterio!F374</f>
        <v>12</v>
      </c>
      <c r="X374" s="14" t="n">
        <f aca="false">G374+DatosMinisterio!G374</f>
        <v>36</v>
      </c>
      <c r="Y374" s="14" t="n">
        <f aca="false">H374+DatosMinisterio!H374</f>
        <v>24</v>
      </c>
      <c r="Z374" s="14" t="n">
        <f aca="false">X374+0.33*Y374</f>
        <v>43.92</v>
      </c>
      <c r="AC374" s="50" t="n">
        <f aca="false">IF(T374&gt;0,S374/T374,0)</f>
        <v>130.05</v>
      </c>
      <c r="AD374" s="51" t="n">
        <f aca="false">EXP((((AC374-AC$383)/AC$384+2)/4-1.9)^3)</f>
        <v>0.0204627306198445</v>
      </c>
      <c r="AE374" s="52" t="n">
        <f aca="false">S374/U374</f>
        <v>28.887841817417</v>
      </c>
      <c r="AF374" s="51" t="n">
        <f aca="false">EXP((((AE374-AE$383)/AE$384+2)/4-1.9)^3)</f>
        <v>0.387873678129076</v>
      </c>
      <c r="AG374" s="51" t="n">
        <f aca="false">V374/U374</f>
        <v>0.651493479175433</v>
      </c>
      <c r="AH374" s="51" t="n">
        <f aca="false">EXP((((AG374-AG$383)/AG$384+2)/4-1.9)^3)</f>
        <v>0.216370597598444</v>
      </c>
      <c r="AI374" s="51" t="n">
        <f aca="false">W374/U374</f>
        <v>0.0444257467395878</v>
      </c>
      <c r="AJ374" s="51" t="n">
        <f aca="false">EXP((((AI374-AI$383)/AI$384+2)/4-1.9)^3)</f>
        <v>0.0271601623292707</v>
      </c>
      <c r="AK374" s="51" t="n">
        <f aca="false">Z374/U374</f>
        <v>0.162598233066891</v>
      </c>
      <c r="AL374" s="51" t="n">
        <f aca="false">EXP((((AK374-AK$383)/AK$384+2)/4-1.9)^3)</f>
        <v>0.0504142821109895</v>
      </c>
      <c r="AM374" s="51" t="n">
        <f aca="false">0.01*AD374+0.15*AF374+0.24*AH374+0.25*AJ374+0.35*AL374</f>
        <v>0.13474966177035</v>
      </c>
      <c r="AO374" s="44" t="n">
        <f aca="false">0.01*AD374/$AM$383</f>
        <v>7.25232173300431E-005</v>
      </c>
      <c r="AP374" s="43" t="n">
        <f aca="false">AO374*$J$383</f>
        <v>475.685366755487</v>
      </c>
      <c r="AQ374" s="44" t="n">
        <f aca="false">0.15*AF374/$AM$383</f>
        <v>0.0206203030119632</v>
      </c>
      <c r="AR374" s="43" t="n">
        <f aca="false">AQ374*$J$383</f>
        <v>135250.155218799</v>
      </c>
      <c r="AS374" s="44" t="n">
        <f aca="false">0.24*AH374/$AM$383</f>
        <v>0.0184044550045481</v>
      </c>
      <c r="AT374" s="43" t="n">
        <f aca="false">AS374*$J$383</f>
        <v>120716.237517867</v>
      </c>
      <c r="AU374" s="44" t="n">
        <f aca="false">0.25*AJ374/$AM$383</f>
        <v>0.00240649988498446</v>
      </c>
      <c r="AV374" s="43" t="n">
        <f aca="false">AU374*$J$383</f>
        <v>15784.4180461042</v>
      </c>
      <c r="AW374" s="44" t="n">
        <f aca="false">0.35*AL374/$AM$383</f>
        <v>0.00625367211297147</v>
      </c>
      <c r="AX374" s="43" t="n">
        <f aca="false">AW374*$J$383</f>
        <v>41018.3169217325</v>
      </c>
    </row>
    <row r="375" customFormat="false" ht="13.8" hidden="false" customHeight="false" outlineLevel="0" collapsed="false">
      <c r="A375" s="13" t="s">
        <v>39</v>
      </c>
      <c r="B375" s="41"/>
      <c r="C375" s="41"/>
      <c r="D375" s="41"/>
      <c r="E375" s="41"/>
      <c r="F375" s="41"/>
      <c r="G375" s="41"/>
      <c r="H375" s="41"/>
      <c r="I375" s="15" t="n">
        <f aca="false">AO375+AQ375+AS375+AU375+AW375</f>
        <v>0.00408863247018811</v>
      </c>
      <c r="J375" s="43" t="n">
        <f aca="false">AP375+AR375+AT375+AV375+AX375</f>
        <v>26817.655196664</v>
      </c>
      <c r="K375" s="15" t="n">
        <f aca="false">I375-DatosMinisterio!J375</f>
        <v>0</v>
      </c>
      <c r="L375" s="43" t="n">
        <f aca="false">J375-DatosMinisterio!K375</f>
        <v>-0.344803336003679</v>
      </c>
      <c r="M375" s="44" t="n">
        <f aca="false">P409/P$417</f>
        <v>0.0134817384276422</v>
      </c>
      <c r="N375" s="43" t="n">
        <f aca="false">ROUND(N$383*M375,0)</f>
        <v>1680127</v>
      </c>
      <c r="O375" s="43" t="n">
        <f aca="false">N375-DatosMinisterio!L375</f>
        <v>-516</v>
      </c>
      <c r="P375" s="14" t="n">
        <f aca="false">N375+J375</f>
        <v>1706944.65519666</v>
      </c>
      <c r="Q375" s="43" t="n">
        <f aca="false">P375-DatosMinisterio!M375</f>
        <v>-516.344803336076</v>
      </c>
      <c r="S375" s="14" t="n">
        <f aca="false">B375+DatosMinisterio!B375</f>
        <v>6814</v>
      </c>
      <c r="T375" s="14" t="n">
        <f aca="false">C375+DatosMinisterio!C375</f>
        <v>64</v>
      </c>
      <c r="U375" s="14" t="n">
        <f aca="false">D375+DatosMinisterio!D375</f>
        <v>549.590909090909</v>
      </c>
      <c r="V375" s="14" t="n">
        <f aca="false">E375+DatosMinisterio!E375</f>
        <v>196.227272727273</v>
      </c>
      <c r="W375" s="14" t="n">
        <f aca="false">F375+DatosMinisterio!F375</f>
        <v>16</v>
      </c>
      <c r="X375" s="14" t="n">
        <f aca="false">G375+DatosMinisterio!G375</f>
        <v>19</v>
      </c>
      <c r="Y375" s="14" t="n">
        <f aca="false">H375+DatosMinisterio!H375</f>
        <v>6</v>
      </c>
      <c r="Z375" s="14" t="n">
        <f aca="false">X375+0.33*Y375</f>
        <v>20.98</v>
      </c>
      <c r="AC375" s="50" t="n">
        <f aca="false">IF(T375&gt;0,S375/T375,0)</f>
        <v>106.46875</v>
      </c>
      <c r="AD375" s="51" t="n">
        <f aca="false">EXP((((AC375-AC$383)/AC$384+2)/4-1.9)^3)</f>
        <v>0.0121584279267292</v>
      </c>
      <c r="AE375" s="52" t="n">
        <f aca="false">S375/U375</f>
        <v>12.3983127946406</v>
      </c>
      <c r="AF375" s="51" t="n">
        <f aca="false">EXP((((AE375-AE$383)/AE$384+2)/4-1.9)^3)</f>
        <v>0.0045712185567312</v>
      </c>
      <c r="AG375" s="51" t="n">
        <f aca="false">V375/U375</f>
        <v>0.35704242825242</v>
      </c>
      <c r="AH375" s="51" t="n">
        <f aca="false">EXP((((AG375-AG$383)/AG$384+2)/4-1.9)^3)</f>
        <v>0.00763820643617488</v>
      </c>
      <c r="AI375" s="51" t="n">
        <f aca="false">W375/U375</f>
        <v>0.0291125630634356</v>
      </c>
      <c r="AJ375" s="51" t="n">
        <f aca="false">EXP((((AI375-AI$383)/AI$384+2)/4-1.9)^3)</f>
        <v>0.0179000042114401</v>
      </c>
      <c r="AK375" s="51" t="n">
        <f aca="false">Z375/U375</f>
        <v>0.03817384831693</v>
      </c>
      <c r="AL375" s="51" t="n">
        <f aca="false">EXP((((AK375-AK$383)/AK$384+2)/4-1.9)^3)</f>
        <v>0.0126308877694925</v>
      </c>
      <c r="AM375" s="51" t="n">
        <f aca="false">0.01*AD375+0.15*AF375+0.24*AH375+0.25*AJ375+0.35*AL375</f>
        <v>0.0115362483796413</v>
      </c>
      <c r="AO375" s="44" t="n">
        <f aca="false">0.01*AD375/$AM$383</f>
        <v>4.30914293553137E-005</v>
      </c>
      <c r="AP375" s="43" t="n">
        <f aca="false">AO375*$J$383</f>
        <v>282.640003181563</v>
      </c>
      <c r="AQ375" s="44" t="n">
        <f aca="false">0.15*AF375/$AM$383</f>
        <v>0.000243017036444373</v>
      </c>
      <c r="AR375" s="43" t="n">
        <f aca="false">AQ375*$J$383</f>
        <v>1593.96745435045</v>
      </c>
      <c r="AS375" s="44" t="n">
        <f aca="false">0.24*AH375/$AM$383</f>
        <v>0.000649704850059728</v>
      </c>
      <c r="AT375" s="43" t="n">
        <f aca="false">AS375*$J$383</f>
        <v>4261.46413881521</v>
      </c>
      <c r="AU375" s="44" t="n">
        <f aca="false">0.25*AJ375/$AM$383</f>
        <v>0.00158601254122949</v>
      </c>
      <c r="AV375" s="43" t="n">
        <f aca="false">AU375*$J$383</f>
        <v>10402.7783808899</v>
      </c>
      <c r="AW375" s="44" t="n">
        <f aca="false">0.35*AL375/$AM$383</f>
        <v>0.00156680661309921</v>
      </c>
      <c r="AX375" s="43" t="n">
        <f aca="false">AW375*$J$383</f>
        <v>10276.8052194269</v>
      </c>
    </row>
    <row r="376" customFormat="false" ht="13.8" hidden="false" customHeight="false" outlineLevel="0" collapsed="false">
      <c r="A376" s="13" t="s">
        <v>40</v>
      </c>
      <c r="B376" s="41"/>
      <c r="C376" s="41"/>
      <c r="D376" s="41"/>
      <c r="E376" s="41"/>
      <c r="F376" s="41"/>
      <c r="G376" s="41"/>
      <c r="H376" s="41"/>
      <c r="I376" s="15" t="n">
        <f aca="false">AO376+AQ376+AS376+AU376+AW376</f>
        <v>0.0134442451197372</v>
      </c>
      <c r="J376" s="43" t="n">
        <f aca="false">AP376+AR376+AT376+AV376+AX376</f>
        <v>88181.8389472307</v>
      </c>
      <c r="K376" s="15" t="n">
        <f aca="false">I376-DatosMinisterio!J376</f>
        <v>1.31838984174237E-016</v>
      </c>
      <c r="L376" s="43" t="n">
        <f aca="false">J376-DatosMinisterio!K376</f>
        <v>-0.161052769282833</v>
      </c>
      <c r="M376" s="44" t="n">
        <f aca="false">P410/P$417</f>
        <v>0.0266860467590731</v>
      </c>
      <c r="N376" s="43" t="n">
        <f aca="false">ROUND(N$383*M376,0)</f>
        <v>3325681</v>
      </c>
      <c r="O376" s="43" t="n">
        <f aca="false">N376-DatosMinisterio!L376</f>
        <v>100</v>
      </c>
      <c r="P376" s="14" t="n">
        <f aca="false">N376+J376</f>
        <v>3413862.83894723</v>
      </c>
      <c r="Q376" s="43" t="n">
        <f aca="false">P376-DatosMinisterio!M376</f>
        <v>99.83894723095</v>
      </c>
      <c r="S376" s="14" t="n">
        <f aca="false">B376+DatosMinisterio!B376</f>
        <v>5711</v>
      </c>
      <c r="T376" s="14" t="n">
        <f aca="false">C376+DatosMinisterio!C376</f>
        <v>35</v>
      </c>
      <c r="U376" s="14" t="n">
        <f aca="false">D376+DatosMinisterio!D376</f>
        <v>294.954545454545</v>
      </c>
      <c r="V376" s="14" t="n">
        <f aca="false">E376+DatosMinisterio!E376</f>
        <v>161.636363636364</v>
      </c>
      <c r="W376" s="14" t="n">
        <f aca="false">F376+DatosMinisterio!F376</f>
        <v>5</v>
      </c>
      <c r="X376" s="14" t="n">
        <f aca="false">G376+DatosMinisterio!G376</f>
        <v>13</v>
      </c>
      <c r="Y376" s="14" t="n">
        <f aca="false">H376+DatosMinisterio!H376</f>
        <v>3</v>
      </c>
      <c r="Z376" s="14" t="n">
        <f aca="false">X376+0.33*Y376</f>
        <v>13.99</v>
      </c>
      <c r="AC376" s="50" t="n">
        <f aca="false">IF(T376&gt;0,S376/T376,0)</f>
        <v>163.171428571429</v>
      </c>
      <c r="AD376" s="51" t="n">
        <f aca="false">EXP((((AC376-AC$383)/AC$384+2)/4-1.9)^3)</f>
        <v>0.0395732002420513</v>
      </c>
      <c r="AE376" s="52" t="n">
        <f aca="false">S376/U376</f>
        <v>19.3623054399754</v>
      </c>
      <c r="AF376" s="51" t="n">
        <f aca="false">EXP((((AE376-AE$383)/AE$384+2)/4-1.9)^3)</f>
        <v>0.0545481762061066</v>
      </c>
      <c r="AG376" s="51" t="n">
        <f aca="false">V376/U376</f>
        <v>0.548004314994608</v>
      </c>
      <c r="AH376" s="51" t="n">
        <f aca="false">EXP((((AG376-AG$383)/AG$384+2)/4-1.9)^3)</f>
        <v>0.0885458655820842</v>
      </c>
      <c r="AI376" s="51" t="n">
        <f aca="false">W376/U376</f>
        <v>0.0169517645245801</v>
      </c>
      <c r="AJ376" s="51" t="n">
        <f aca="false">EXP((((AI376-AI$383)/AI$384+2)/4-1.9)^3)</f>
        <v>0.0125746318490926</v>
      </c>
      <c r="AK376" s="51" t="n">
        <f aca="false">Z376/U376</f>
        <v>0.0474310371397751</v>
      </c>
      <c r="AL376" s="51" t="n">
        <f aca="false">EXP((((AK376-AK$383)/AK$384+2)/4-1.9)^3)</f>
        <v>0.0141739388477176</v>
      </c>
      <c r="AM376" s="51" t="n">
        <f aca="false">0.01*AD376+0.15*AF376+0.24*AH376+0.25*AJ376+0.35*AL376</f>
        <v>0.037933502732011</v>
      </c>
      <c r="AO376" s="44" t="n">
        <f aca="false">0.01*AD376/$AM$383</f>
        <v>0.000140253803606071</v>
      </c>
      <c r="AP376" s="43" t="n">
        <f aca="false">AO376*$J$383</f>
        <v>919.935497395095</v>
      </c>
      <c r="AQ376" s="44" t="n">
        <f aca="false">0.15*AF376/$AM$383</f>
        <v>0.00289991300143232</v>
      </c>
      <c r="AR376" s="43" t="n">
        <f aca="false">AQ376*$J$383</f>
        <v>19020.7526696957</v>
      </c>
      <c r="AS376" s="44" t="n">
        <f aca="false">0.24*AH376/$AM$383</f>
        <v>0.00753169985678294</v>
      </c>
      <c r="AT376" s="43" t="n">
        <f aca="false">AS376*$J$383</f>
        <v>49400.9993015283</v>
      </c>
      <c r="AU376" s="44" t="n">
        <f aca="false">0.25*AJ376/$AM$383</f>
        <v>0.00111416307942868</v>
      </c>
      <c r="AV376" s="43" t="n">
        <f aca="false">AU376*$J$383</f>
        <v>7307.88142852984</v>
      </c>
      <c r="AW376" s="44" t="n">
        <f aca="false">0.35*AL376/$AM$383</f>
        <v>0.00175821537848721</v>
      </c>
      <c r="AX376" s="43" t="n">
        <f aca="false">AW376*$J$383</f>
        <v>11532.2700500818</v>
      </c>
    </row>
    <row r="377" customFormat="false" ht="13.8" hidden="false" customHeight="false" outlineLevel="0" collapsed="false">
      <c r="A377" s="13" t="s">
        <v>41</v>
      </c>
      <c r="B377" s="41"/>
      <c r="C377" s="41"/>
      <c r="D377" s="41"/>
      <c r="E377" s="41"/>
      <c r="F377" s="41"/>
      <c r="G377" s="41"/>
      <c r="H377" s="41"/>
      <c r="I377" s="15" t="n">
        <f aca="false">AO377+AQ377+AS377+AU377+AW377</f>
        <v>0.0204108620946829</v>
      </c>
      <c r="J377" s="43" t="n">
        <f aca="false">AP377+AR377+AT377+AV377+AX377</f>
        <v>133876.416115407</v>
      </c>
      <c r="K377" s="15" t="n">
        <f aca="false">I377-DatosMinisterio!J377</f>
        <v>0</v>
      </c>
      <c r="L377" s="43" t="n">
        <f aca="false">J377-DatosMinisterio!K377</f>
        <v>0.41611540663871</v>
      </c>
      <c r="M377" s="44" t="n">
        <f aca="false">P411/P$417</f>
        <v>0.0112627922921498</v>
      </c>
      <c r="N377" s="43" t="n">
        <f aca="false">ROUND(N$383*M377,0)</f>
        <v>1403597</v>
      </c>
      <c r="O377" s="43" t="n">
        <f aca="false">N377-DatosMinisterio!L377</f>
        <v>515</v>
      </c>
      <c r="P377" s="14" t="n">
        <f aca="false">N377+J377</f>
        <v>1537473.41611541</v>
      </c>
      <c r="Q377" s="43" t="n">
        <f aca="false">P377-DatosMinisterio!M377</f>
        <v>515.416115406668</v>
      </c>
      <c r="S377" s="14" t="n">
        <f aca="false">B377+DatosMinisterio!B377</f>
        <v>7667</v>
      </c>
      <c r="T377" s="14" t="n">
        <f aca="false">C377+DatosMinisterio!C377</f>
        <v>61</v>
      </c>
      <c r="U377" s="14" t="n">
        <f aca="false">D377+DatosMinisterio!D377</f>
        <v>287.021590909091</v>
      </c>
      <c r="V377" s="14" t="n">
        <f aca="false">E377+DatosMinisterio!E377</f>
        <v>137.8625</v>
      </c>
      <c r="W377" s="14" t="n">
        <f aca="false">F377+DatosMinisterio!F377</f>
        <v>2</v>
      </c>
      <c r="X377" s="14" t="n">
        <f aca="false">G377+DatosMinisterio!G377</f>
        <v>2</v>
      </c>
      <c r="Y377" s="14" t="n">
        <f aca="false">H377+DatosMinisterio!H377</f>
        <v>0</v>
      </c>
      <c r="Z377" s="14" t="n">
        <f aca="false">X377+0.33*Y377</f>
        <v>2</v>
      </c>
      <c r="AC377" s="50" t="n">
        <f aca="false">IF(T377&gt;0,S377/T377,0)</f>
        <v>125.688524590164</v>
      </c>
      <c r="AD377" s="51" t="n">
        <f aca="false">EXP((((AC377-AC$383)/AC$384+2)/4-1.9)^3)</f>
        <v>0.018645251076517</v>
      </c>
      <c r="AE377" s="52" t="n">
        <f aca="false">S377/U377</f>
        <v>26.7122761591423</v>
      </c>
      <c r="AF377" s="51" t="n">
        <f aca="false">EXP((((AE377-AE$383)/AE$384+2)/4-1.9)^3)</f>
        <v>0.280004557278653</v>
      </c>
      <c r="AG377" s="51" t="n">
        <f aca="false">V377/U377</f>
        <v>0.480321008476556</v>
      </c>
      <c r="AH377" s="51" t="n">
        <f aca="false">EXP((((AG377-AG$383)/AG$384+2)/4-1.9)^3)</f>
        <v>0.0422226337478674</v>
      </c>
      <c r="AI377" s="51" t="n">
        <f aca="false">W377/U377</f>
        <v>0.00696811690599773</v>
      </c>
      <c r="AJ377" s="51" t="n">
        <f aca="false">EXP((((AI377-AI$383)/AI$384+2)/4-1.9)^3)</f>
        <v>0.00927010897090649</v>
      </c>
      <c r="AK377" s="51" t="n">
        <f aca="false">Z377/U377</f>
        <v>0.00696811690599773</v>
      </c>
      <c r="AL377" s="51" t="n">
        <f aca="false">EXP((((AK377-AK$383)/AK$384+2)/4-1.9)^3)</f>
        <v>0.00843431406474832</v>
      </c>
      <c r="AM377" s="51" t="n">
        <f aca="false">0.01*AD377+0.15*AF377+0.24*AH377+0.25*AJ377+0.35*AL377</f>
        <v>0.0575901053674398</v>
      </c>
      <c r="AO377" s="44" t="n">
        <f aca="false">0.01*AD377/$AM$383</f>
        <v>6.60817767245639E-005</v>
      </c>
      <c r="AP377" s="43" t="n">
        <f aca="false">AO377*$J$383</f>
        <v>433.435461833222</v>
      </c>
      <c r="AQ377" s="44" t="n">
        <f aca="false">0.15*AF377/$AM$383</f>
        <v>0.0148857196076478</v>
      </c>
      <c r="AR377" s="43" t="n">
        <f aca="false">AQ377*$J$383</f>
        <v>97636.5811069715</v>
      </c>
      <c r="AS377" s="44" t="n">
        <f aca="false">0.24*AH377/$AM$383</f>
        <v>0.00359145175736082</v>
      </c>
      <c r="AT377" s="43" t="n">
        <f aca="false">AS377*$J$383</f>
        <v>23556.608618315</v>
      </c>
      <c r="AU377" s="44" t="n">
        <f aca="false">0.25*AJ377/$AM$383</f>
        <v>0.000821369029456713</v>
      </c>
      <c r="AV377" s="43" t="n">
        <f aca="false">AU377*$J$383</f>
        <v>5387.42270962185</v>
      </c>
      <c r="AW377" s="44" t="n">
        <f aca="false">0.35*AL377/$AM$383</f>
        <v>0.00104623992349307</v>
      </c>
      <c r="AX377" s="43" t="n">
        <f aca="false">AW377*$J$383</f>
        <v>6862.36821866515</v>
      </c>
    </row>
    <row r="378" customFormat="false" ht="13.8" hidden="false" customHeight="false" outlineLevel="0" collapsed="false">
      <c r="A378" s="13" t="s">
        <v>42</v>
      </c>
      <c r="B378" s="41"/>
      <c r="C378" s="41"/>
      <c r="D378" s="41"/>
      <c r="E378" s="41"/>
      <c r="F378" s="41"/>
      <c r="G378" s="41"/>
      <c r="H378" s="41"/>
      <c r="I378" s="15" t="n">
        <f aca="false">AO378+AQ378+AS378+AU378+AW378</f>
        <v>0.0355570129648624</v>
      </c>
      <c r="J378" s="43" t="n">
        <f aca="false">AP378+AR378+AT378+AV378+AX378</f>
        <v>233221.185926531</v>
      </c>
      <c r="K378" s="15" t="n">
        <f aca="false">I378-DatosMinisterio!J378</f>
        <v>0</v>
      </c>
      <c r="L378" s="43" t="n">
        <f aca="false">J378-DatosMinisterio!K378</f>
        <v>0.185926531092264</v>
      </c>
      <c r="M378" s="44" t="n">
        <f aca="false">P412/P$417</f>
        <v>0.014026441498529</v>
      </c>
      <c r="N378" s="43" t="n">
        <f aca="false">ROUND(N$383*M378,0)</f>
        <v>1748010</v>
      </c>
      <c r="O378" s="43" t="n">
        <f aca="false">N378-DatosMinisterio!L378</f>
        <v>486</v>
      </c>
      <c r="P378" s="14" t="n">
        <f aca="false">N378+J378</f>
        <v>1981231.18592653</v>
      </c>
      <c r="Q378" s="43" t="n">
        <f aca="false">P378-DatosMinisterio!M378</f>
        <v>486.185926530976</v>
      </c>
      <c r="S378" s="14" t="n">
        <f aca="false">B378+DatosMinisterio!B378</f>
        <v>15271</v>
      </c>
      <c r="T378" s="14" t="n">
        <f aca="false">C378+DatosMinisterio!C378</f>
        <v>75</v>
      </c>
      <c r="U378" s="14" t="n">
        <f aca="false">D378+DatosMinisterio!D378</f>
        <v>467.068181818182</v>
      </c>
      <c r="V378" s="14" t="n">
        <f aca="false">E378+DatosMinisterio!E378</f>
        <v>192.136363636364</v>
      </c>
      <c r="W378" s="14" t="n">
        <f aca="false">F378+DatosMinisterio!F378</f>
        <v>2</v>
      </c>
      <c r="X378" s="14" t="n">
        <f aca="false">G378+DatosMinisterio!G378</f>
        <v>14</v>
      </c>
      <c r="Y378" s="14" t="n">
        <f aca="false">H378+DatosMinisterio!H378</f>
        <v>2</v>
      </c>
      <c r="Z378" s="14" t="n">
        <f aca="false">X378+0.33*Y378</f>
        <v>14.66</v>
      </c>
      <c r="AC378" s="50" t="n">
        <f aca="false">IF(T378&gt;0,S378/T378,0)</f>
        <v>203.613333333333</v>
      </c>
      <c r="AD378" s="51" t="n">
        <f aca="false">EXP((((AC378-AC$383)/AC$384+2)/4-1.9)^3)</f>
        <v>0.0795735127477148</v>
      </c>
      <c r="AE378" s="52" t="n">
        <f aca="false">S378/U378</f>
        <v>32.6954406111625</v>
      </c>
      <c r="AF378" s="51" t="n">
        <f aca="false">EXP((((AE378-AE$383)/AE$384+2)/4-1.9)^3)</f>
        <v>0.594699431024991</v>
      </c>
      <c r="AG378" s="51" t="n">
        <f aca="false">V378/U378</f>
        <v>0.411366843462606</v>
      </c>
      <c r="AH378" s="51" t="n">
        <f aca="false">EXP((((AG378-AG$383)/AG$384+2)/4-1.9)^3)</f>
        <v>0.0172402804810923</v>
      </c>
      <c r="AI378" s="51" t="n">
        <f aca="false">W378/U378</f>
        <v>0.00428203007152936</v>
      </c>
      <c r="AJ378" s="51" t="n">
        <f aca="false">EXP((((AI378-AI$383)/AI$384+2)/4-1.9)^3)</f>
        <v>0.0085199933986469</v>
      </c>
      <c r="AK378" s="51" t="n">
        <f aca="false">Z378/U378</f>
        <v>0.0313872804243102</v>
      </c>
      <c r="AL378" s="51" t="n">
        <f aca="false">EXP((((AK378-AK$383)/AK$384+2)/4-1.9)^3)</f>
        <v>0.0115922607637355</v>
      </c>
      <c r="AM378" s="51" t="n">
        <f aca="false">0.01*AD378+0.15*AF378+0.24*AH378+0.25*AJ378+0.35*AL378</f>
        <v>0.100325606713657</v>
      </c>
      <c r="AO378" s="44" t="n">
        <f aca="false">0.01*AD378/$AM$383</f>
        <v>0.000282021361954543</v>
      </c>
      <c r="AP378" s="43" t="n">
        <f aca="false">AO378*$J$383</f>
        <v>1849.79982870472</v>
      </c>
      <c r="AQ378" s="44" t="n">
        <f aca="false">0.15*AF378/$AM$383</f>
        <v>0.0316156603560416</v>
      </c>
      <c r="AR378" s="43" t="n">
        <f aca="false">AQ378*$J$383</f>
        <v>207369.550681124</v>
      </c>
      <c r="AS378" s="44" t="n">
        <f aca="false">0.24*AH378/$AM$383</f>
        <v>0.00146645602453304</v>
      </c>
      <c r="AT378" s="43" t="n">
        <f aca="false">AS378*$J$383</f>
        <v>9618.59798202612</v>
      </c>
      <c r="AU378" s="44" t="n">
        <f aca="false">0.25*AJ378/$AM$383</f>
        <v>0.000754905765486368</v>
      </c>
      <c r="AV378" s="43" t="n">
        <f aca="false">AU378*$J$383</f>
        <v>4951.48504356903</v>
      </c>
      <c r="AW378" s="44" t="n">
        <f aca="false">0.35*AL378/$AM$383</f>
        <v>0.0014379694568469</v>
      </c>
      <c r="AX378" s="43" t="n">
        <f aca="false">AW378*$J$383</f>
        <v>9431.752391107</v>
      </c>
    </row>
    <row r="379" customFormat="false" ht="13.8" hidden="false" customHeight="false" outlineLevel="0" collapsed="false">
      <c r="A379" s="13" t="s">
        <v>43</v>
      </c>
      <c r="B379" s="41"/>
      <c r="C379" s="41"/>
      <c r="D379" s="41"/>
      <c r="E379" s="41"/>
      <c r="F379" s="41"/>
      <c r="G379" s="41"/>
      <c r="H379" s="41"/>
      <c r="I379" s="15" t="n">
        <f aca="false">AO379+AQ379+AS379+AU379+AW379</f>
        <v>0.0196698605970976</v>
      </c>
      <c r="J379" s="43" t="n">
        <f aca="false">AP379+AR379+AT379+AV379+AX379</f>
        <v>129016.130235629</v>
      </c>
      <c r="K379" s="15" t="n">
        <f aca="false">I379-DatosMinisterio!J379</f>
        <v>0</v>
      </c>
      <c r="L379" s="43" t="n">
        <f aca="false">J379-DatosMinisterio!K379</f>
        <v>0.130235629112576</v>
      </c>
      <c r="M379" s="44" t="n">
        <f aca="false">P413/P$417</f>
        <v>0.013716330935837</v>
      </c>
      <c r="N379" s="43" t="n">
        <f aca="false">ROUND(N$383*M379,0)</f>
        <v>1709363</v>
      </c>
      <c r="O379" s="43" t="n">
        <f aca="false">N379-DatosMinisterio!L379</f>
        <v>879</v>
      </c>
      <c r="P379" s="14" t="n">
        <f aca="false">N379+J379</f>
        <v>1838379.13023563</v>
      </c>
      <c r="Q379" s="43" t="n">
        <f aca="false">P379-DatosMinisterio!M379</f>
        <v>879.130235629156</v>
      </c>
      <c r="S379" s="14" t="n">
        <f aca="false">B379+DatosMinisterio!B379</f>
        <v>4636</v>
      </c>
      <c r="T379" s="14" t="n">
        <f aca="false">C379+DatosMinisterio!C379</f>
        <v>34</v>
      </c>
      <c r="U379" s="14" t="n">
        <f aca="false">D379+DatosMinisterio!D379</f>
        <v>271.159090909091</v>
      </c>
      <c r="V379" s="14" t="n">
        <f aca="false">E379+DatosMinisterio!E379</f>
        <v>160.25</v>
      </c>
      <c r="W379" s="14" t="n">
        <f aca="false">F379+DatosMinisterio!F379</f>
        <v>13</v>
      </c>
      <c r="X379" s="14" t="n">
        <f aca="false">G379+DatosMinisterio!G379</f>
        <v>27</v>
      </c>
      <c r="Y379" s="14" t="n">
        <f aca="false">H379+DatosMinisterio!H379</f>
        <v>20</v>
      </c>
      <c r="Z379" s="14" t="n">
        <f aca="false">X379+0.33*Y379</f>
        <v>33.6</v>
      </c>
      <c r="AC379" s="50" t="n">
        <f aca="false">IF(T379&gt;0,S379/T379,0)</f>
        <v>136.352941176471</v>
      </c>
      <c r="AD379" s="51" t="n">
        <f aca="false">EXP((((AC379-AC$383)/AC$384+2)/4-1.9)^3)</f>
        <v>0.0233464972261096</v>
      </c>
      <c r="AE379" s="52" t="n">
        <f aca="false">S379/U379</f>
        <v>17.0969742687118</v>
      </c>
      <c r="AF379" s="51" t="n">
        <f aca="false">EXP((((AE379-AE$383)/AE$384+2)/4-1.9)^3)</f>
        <v>0.0271750837938648</v>
      </c>
      <c r="AG379" s="51" t="n">
        <f aca="false">V379/U379</f>
        <v>0.590981476825077</v>
      </c>
      <c r="AH379" s="51" t="n">
        <f aca="false">EXP((((AG379-AG$383)/AG$384+2)/4-1.9)^3)</f>
        <v>0.132664748074366</v>
      </c>
      <c r="AI379" s="51" t="n">
        <f aca="false">W379/U379</f>
        <v>0.047942335093454</v>
      </c>
      <c r="AJ379" s="51" t="n">
        <f aca="false">EXP((((AI379-AI$383)/AI$384+2)/4-1.9)^3)</f>
        <v>0.0297624185276696</v>
      </c>
      <c r="AK379" s="51" t="n">
        <f aca="false">Z379/U379</f>
        <v>0.123912496856927</v>
      </c>
      <c r="AL379" s="51" t="n">
        <f aca="false">EXP((((AK379-AK$383)/AK$384+2)/4-1.9)^3)</f>
        <v>0.0340270479514812</v>
      </c>
      <c r="AM379" s="51" t="n">
        <f aca="false">0.01*AD379+0.15*AF379+0.24*AH379+0.25*AJ379+0.35*AL379</f>
        <v>0.0554993384941245</v>
      </c>
      <c r="AO379" s="44" t="n">
        <f aca="false">0.01*AD379/$AM$383</f>
        <v>8.27437512461015E-005</v>
      </c>
      <c r="AP379" s="43" t="n">
        <f aca="false">AO379*$J$383</f>
        <v>542.722635692026</v>
      </c>
      <c r="AQ379" s="44" t="n">
        <f aca="false">0.15*AF379/$AM$383</f>
        <v>0.00144469319214414</v>
      </c>
      <c r="AR379" s="43" t="n">
        <f aca="false">AQ379*$J$383</f>
        <v>9475.85388864922</v>
      </c>
      <c r="AS379" s="44" t="n">
        <f aca="false">0.24*AH379/$AM$383</f>
        <v>0.0112844462867165</v>
      </c>
      <c r="AT379" s="43" t="n">
        <f aca="false">AS379*$J$383</f>
        <v>74015.5520969375</v>
      </c>
      <c r="AU379" s="44" t="n">
        <f aca="false">0.25*AJ379/$AM$383</f>
        <v>0.00263707027577325</v>
      </c>
      <c r="AV379" s="43" t="n">
        <f aca="false">AU379*$J$383</f>
        <v>17296.746993208</v>
      </c>
      <c r="AW379" s="44" t="n">
        <f aca="false">0.35*AL379/$AM$383</f>
        <v>0.00422090709121762</v>
      </c>
      <c r="AX379" s="43" t="n">
        <f aca="false">AW379*$J$383</f>
        <v>27685.2546211424</v>
      </c>
    </row>
    <row r="380" customFormat="false" ht="13.8" hidden="false" customHeight="false" outlineLevel="0" collapsed="false">
      <c r="A380" s="13" t="s">
        <v>44</v>
      </c>
      <c r="B380" s="41"/>
      <c r="C380" s="41"/>
      <c r="D380" s="41"/>
      <c r="E380" s="41"/>
      <c r="F380" s="41"/>
      <c r="G380" s="41"/>
      <c r="H380" s="41"/>
      <c r="I380" s="15" t="n">
        <f aca="false">AO380+AQ380+AS380+AU380+AW380</f>
        <v>0.0173012703463075</v>
      </c>
      <c r="J380" s="43" t="n">
        <f aca="false">AP380+AR380+AT380+AV380+AX380</f>
        <v>113480.364399248</v>
      </c>
      <c r="K380" s="15" t="n">
        <f aca="false">I380-DatosMinisterio!J380</f>
        <v>1.97758476261356E-016</v>
      </c>
      <c r="L380" s="43" t="n">
        <f aca="false">J380-DatosMinisterio!K380</f>
        <v>0.364399247526308</v>
      </c>
      <c r="M380" s="44" t="n">
        <f aca="false">P414/P$417</f>
        <v>0.00800166310922572</v>
      </c>
      <c r="N380" s="43" t="n">
        <f aca="false">ROUND(N$383*M380,0)</f>
        <v>997187</v>
      </c>
      <c r="O380" s="43" t="n">
        <f aca="false">N380-DatosMinisterio!L380</f>
        <v>-1003</v>
      </c>
      <c r="P380" s="14" t="n">
        <f aca="false">N380+J380</f>
        <v>1110667.36439925</v>
      </c>
      <c r="Q380" s="43" t="n">
        <f aca="false">P380-DatosMinisterio!M380</f>
        <v>-1002.63560075243</v>
      </c>
      <c r="S380" s="14" t="n">
        <f aca="false">B380+DatosMinisterio!B380</f>
        <v>4560</v>
      </c>
      <c r="T380" s="14" t="n">
        <f aca="false">C380+DatosMinisterio!C380</f>
        <v>22</v>
      </c>
      <c r="U380" s="14" t="n">
        <f aca="false">D380+DatosMinisterio!D380</f>
        <v>239.681818181818</v>
      </c>
      <c r="V380" s="14" t="n">
        <f aca="false">E380+DatosMinisterio!E380</f>
        <v>143.227272727273</v>
      </c>
      <c r="W380" s="14" t="n">
        <f aca="false">F380+DatosMinisterio!F380</f>
        <v>1</v>
      </c>
      <c r="X380" s="14" t="n">
        <f aca="false">G380+DatosMinisterio!G380</f>
        <v>8</v>
      </c>
      <c r="Y380" s="14" t="n">
        <f aca="false">H380+DatosMinisterio!H380</f>
        <v>7</v>
      </c>
      <c r="Z380" s="14" t="n">
        <f aca="false">X380+0.33*Y380</f>
        <v>10.31</v>
      </c>
      <c r="AC380" s="50" t="n">
        <f aca="false">IF(T380&gt;0,S380/T380,0)</f>
        <v>207.272727272727</v>
      </c>
      <c r="AD380" s="51" t="n">
        <f aca="false">EXP((((AC380-AC$383)/AC$384+2)/4-1.9)^3)</f>
        <v>0.0843001751346143</v>
      </c>
      <c r="AE380" s="52" t="n">
        <f aca="false">S380/U380</f>
        <v>19.0252228333017</v>
      </c>
      <c r="AF380" s="51" t="n">
        <f aca="false">EXP((((AE380-AE$383)/AE$384+2)/4-1.9)^3)</f>
        <v>0.0494846113837117</v>
      </c>
      <c r="AG380" s="51" t="n">
        <f aca="false">V380/U380</f>
        <v>0.597572539351414</v>
      </c>
      <c r="AH380" s="51" t="n">
        <f aca="false">EXP((((AG380-AG$383)/AG$384+2)/4-1.9)^3)</f>
        <v>0.140546882387761</v>
      </c>
      <c r="AI380" s="51" t="n">
        <f aca="false">W380/U380</f>
        <v>0.00417219798975915</v>
      </c>
      <c r="AJ380" s="51" t="n">
        <f aca="false">EXP((((AI380-AI$383)/AI$384+2)/4-1.9)^3)</f>
        <v>0.0084904664412316</v>
      </c>
      <c r="AK380" s="51" t="n">
        <f aca="false">Z380/U380</f>
        <v>0.0430153612744169</v>
      </c>
      <c r="AL380" s="51" t="n">
        <f aca="false">EXP((((AK380-AK$383)/AK$384+2)/4-1.9)^3)</f>
        <v>0.0134191419883943</v>
      </c>
      <c r="AM380" s="51" t="n">
        <f aca="false">0.01*AD380+0.15*AF380+0.24*AH380+0.25*AJ380+0.35*AL380</f>
        <v>0.0488162615382115</v>
      </c>
      <c r="AO380" s="44" t="n">
        <f aca="false">0.01*AD380/$AM$383</f>
        <v>0.000298773415719959</v>
      </c>
      <c r="AP380" s="43" t="n">
        <f aca="false">AO380*$J$383</f>
        <v>1959.67783926022</v>
      </c>
      <c r="AQ380" s="44" t="n">
        <f aca="false">0.15*AF380/$AM$383</f>
        <v>0.00263072164649909</v>
      </c>
      <c r="AR380" s="43" t="n">
        <f aca="false">AQ380*$J$383</f>
        <v>17255.1058449543</v>
      </c>
      <c r="AS380" s="44" t="n">
        <f aca="false">0.24*AH380/$AM$383</f>
        <v>0.0119548996104158</v>
      </c>
      <c r="AT380" s="43" t="n">
        <f aca="false">AS380*$J$383</f>
        <v>78413.1070719875</v>
      </c>
      <c r="AU380" s="44" t="n">
        <f aca="false">0.25*AJ380/$AM$383</f>
        <v>0.000752289558014467</v>
      </c>
      <c r="AV380" s="43" t="n">
        <f aca="false">AU380*$J$383</f>
        <v>4934.32513731286</v>
      </c>
      <c r="AW380" s="44" t="n">
        <f aca="false">0.35*AL380/$AM$383</f>
        <v>0.00166458611565814</v>
      </c>
      <c r="AX380" s="43" t="n">
        <f aca="false">AW380*$J$383</f>
        <v>10918.1485057326</v>
      </c>
    </row>
    <row r="381" customFormat="false" ht="13.8" hidden="false" customHeight="false" outlineLevel="0" collapsed="false">
      <c r="A381" s="13" t="s">
        <v>45</v>
      </c>
      <c r="B381" s="41"/>
      <c r="C381" s="41"/>
      <c r="D381" s="41"/>
      <c r="E381" s="41"/>
      <c r="F381" s="41"/>
      <c r="G381" s="41"/>
      <c r="H381" s="41"/>
      <c r="I381" s="15" t="n">
        <f aca="false">AO381+AQ381+AS381+AU381+AW381</f>
        <v>0.0053303021193668</v>
      </c>
      <c r="J381" s="43" t="n">
        <f aca="false">AP381+AR381+AT381+AV381+AX381</f>
        <v>34961.86203419</v>
      </c>
      <c r="K381" s="15" t="n">
        <f aca="false">I381-DatosMinisterio!J381</f>
        <v>-2.42861286636753E-017</v>
      </c>
      <c r="L381" s="43" t="n">
        <f aca="false">J381-DatosMinisterio!K381</f>
        <v>-0.137965809997695</v>
      </c>
      <c r="M381" s="44" t="n">
        <f aca="false">P415/P$417</f>
        <v>0.00522702515404323</v>
      </c>
      <c r="N381" s="43" t="n">
        <f aca="false">ROUND(N$383*M381,0)</f>
        <v>651405</v>
      </c>
      <c r="O381" s="43" t="n">
        <f aca="false">N381-DatosMinisterio!L381</f>
        <v>522</v>
      </c>
      <c r="P381" s="14" t="n">
        <f aca="false">N381+J381</f>
        <v>686366.86203419</v>
      </c>
      <c r="Q381" s="43" t="n">
        <f aca="false">P381-DatosMinisterio!M381</f>
        <v>521.862034189981</v>
      </c>
      <c r="S381" s="14" t="n">
        <f aca="false">B381+DatosMinisterio!B381</f>
        <v>4757</v>
      </c>
      <c r="T381" s="14" t="n">
        <f aca="false">C381+DatosMinisterio!C381</f>
        <v>35</v>
      </c>
      <c r="U381" s="14" t="n">
        <f aca="false">D381+DatosMinisterio!D381</f>
        <v>330.034090909091</v>
      </c>
      <c r="V381" s="14" t="n">
        <f aca="false">E381+DatosMinisterio!E381</f>
        <v>112.529545454545</v>
      </c>
      <c r="W381" s="14" t="n">
        <f aca="false">F381+DatosMinisterio!F381</f>
        <v>11</v>
      </c>
      <c r="X381" s="14" t="n">
        <f aca="false">G381+DatosMinisterio!G381</f>
        <v>21</v>
      </c>
      <c r="Y381" s="14" t="n">
        <f aca="false">H381+DatosMinisterio!H381</f>
        <v>10</v>
      </c>
      <c r="Z381" s="14" t="n">
        <f aca="false">X381+0.33*Y381</f>
        <v>24.3</v>
      </c>
      <c r="AC381" s="50" t="n">
        <f aca="false">IF(T381&gt;0,S381/T381,0)</f>
        <v>135.914285714286</v>
      </c>
      <c r="AD381" s="51" t="n">
        <f aca="false">EXP((((AC381-AC$383)/AC$384+2)/4-1.9)^3)</f>
        <v>0.0231355261322148</v>
      </c>
      <c r="AE381" s="52" t="n">
        <f aca="false">S381/U381</f>
        <v>14.4136625004304</v>
      </c>
      <c r="AF381" s="51" t="n">
        <f aca="false">EXP((((AE381-AE$383)/AE$384+2)/4-1.9)^3)</f>
        <v>0.0104105144314501</v>
      </c>
      <c r="AG381" s="51" t="n">
        <f aca="false">V381/U381</f>
        <v>0.340963399097888</v>
      </c>
      <c r="AH381" s="51" t="n">
        <f aca="false">EXP((((AG381-AG$383)/AG$384+2)/4-1.9)^3)</f>
        <v>0.00588786031972016</v>
      </c>
      <c r="AI381" s="51" t="n">
        <f aca="false">W381/U381</f>
        <v>0.033329890162862</v>
      </c>
      <c r="AJ381" s="51" t="n">
        <f aca="false">EXP((((AI381-AI$383)/AI$384+2)/4-1.9)^3)</f>
        <v>0.0201393061139792</v>
      </c>
      <c r="AK381" s="51" t="n">
        <f aca="false">Z381/U381</f>
        <v>0.0736287573597769</v>
      </c>
      <c r="AL381" s="51" t="n">
        <f aca="false">EXP((((AK381-AK$383)/AK$384+2)/4-1.9)^3)</f>
        <v>0.0194252173054711</v>
      </c>
      <c r="AM381" s="51" t="n">
        <f aca="false">0.01*AD381+0.15*AF381+0.24*AH381+0.25*AJ381+0.35*AL381</f>
        <v>0.0150396714881822</v>
      </c>
      <c r="AO381" s="44" t="n">
        <f aca="false">0.01*AD381/$AM$383</f>
        <v>8.19960356661461E-005</v>
      </c>
      <c r="AP381" s="43" t="n">
        <f aca="false">AO381*$J$383</f>
        <v>537.818311628998</v>
      </c>
      <c r="AQ381" s="44" t="n">
        <f aca="false">0.15*AF381/$AM$383</f>
        <v>0.000553448130644949</v>
      </c>
      <c r="AR381" s="43" t="n">
        <f aca="false">AQ381*$J$383</f>
        <v>3630.10890440628</v>
      </c>
      <c r="AS381" s="44" t="n">
        <f aca="false">0.24*AH381/$AM$383</f>
        <v>0.00050082063612202</v>
      </c>
      <c r="AT381" s="43" t="n">
        <f aca="false">AS381*$J$383</f>
        <v>3284.92111551331</v>
      </c>
      <c r="AU381" s="44" t="n">
        <f aca="false">0.25*AJ381/$AM$383</f>
        <v>0.00178442371806911</v>
      </c>
      <c r="AV381" s="43" t="n">
        <f aca="false">AU381*$J$383</f>
        <v>11704.1725674416</v>
      </c>
      <c r="AW381" s="44" t="n">
        <f aca="false">0.35*AL381/$AM$383</f>
        <v>0.00240961359886457</v>
      </c>
      <c r="AX381" s="43" t="n">
        <f aca="false">AW381*$J$383</f>
        <v>15804.8411351999</v>
      </c>
    </row>
    <row r="382" customFormat="false" ht="13.8" hidden="false" customHeight="false" outlineLevel="0" collapsed="false">
      <c r="A382" s="16" t="s">
        <v>46</v>
      </c>
      <c r="B382" s="41"/>
      <c r="C382" s="41"/>
      <c r="D382" s="41"/>
      <c r="E382" s="41"/>
      <c r="F382" s="41"/>
      <c r="G382" s="41"/>
      <c r="H382" s="41"/>
      <c r="I382" s="18" t="n">
        <f aca="false">AO382+AQ382+AS382+AU382+AW382</f>
        <v>0.0128443439847464</v>
      </c>
      <c r="J382" s="53" t="n">
        <f aca="false">AP382+AR382+AT382+AV382+AX382</f>
        <v>84247.0412104387</v>
      </c>
      <c r="K382" s="15" t="n">
        <f aca="false">I382-DatosMinisterio!J382</f>
        <v>-6.07153216591883E-017</v>
      </c>
      <c r="L382" s="43" t="n">
        <f aca="false">J382-DatosMinisterio!K382</f>
        <v>0.041210438721464</v>
      </c>
      <c r="M382" s="44" t="n">
        <f aca="false">P416/P$417</f>
        <v>0.00603864329812456</v>
      </c>
      <c r="N382" s="43" t="n">
        <f aca="false">ROUND(N$383*M382,0)</f>
        <v>752551</v>
      </c>
      <c r="O382" s="43" t="n">
        <f aca="false">N382-DatosMinisterio!L382</f>
        <v>1020</v>
      </c>
      <c r="P382" s="14" t="n">
        <f aca="false">N382+J382</f>
        <v>836798.041210439</v>
      </c>
      <c r="Q382" s="43" t="n">
        <f aca="false">P382-DatosMinisterio!M382</f>
        <v>1020.04121043871</v>
      </c>
      <c r="S382" s="17" t="n">
        <f aca="false">B382+DatosMinisterio!B382</f>
        <v>5243</v>
      </c>
      <c r="T382" s="17" t="n">
        <f aca="false">C382+DatosMinisterio!C382</f>
        <v>26</v>
      </c>
      <c r="U382" s="17" t="n">
        <f aca="false">D382+DatosMinisterio!D382</f>
        <v>250.272727272727</v>
      </c>
      <c r="V382" s="17" t="n">
        <f aca="false">E382+DatosMinisterio!E382</f>
        <v>116.704545454545</v>
      </c>
      <c r="W382" s="17" t="n">
        <f aca="false">F382+DatosMinisterio!F382</f>
        <v>7</v>
      </c>
      <c r="X382" s="17" t="n">
        <f aca="false">G382+DatosMinisterio!G382</f>
        <v>23</v>
      </c>
      <c r="Y382" s="17" t="n">
        <f aca="false">H382+DatosMinisterio!H382</f>
        <v>12</v>
      </c>
      <c r="Z382" s="17" t="n">
        <f aca="false">X382+0.33*Y382</f>
        <v>26.96</v>
      </c>
      <c r="AC382" s="50" t="n">
        <f aca="false">IF(T382&gt;0,S382/T382,0)</f>
        <v>201.653846153846</v>
      </c>
      <c r="AD382" s="51" t="n">
        <f aca="false">EXP((((AC382-AC$383)/AC$384+2)/4-1.9)^3)</f>
        <v>0.077124246188249</v>
      </c>
      <c r="AE382" s="52" t="n">
        <f aca="false">S382/U382</f>
        <v>20.949146385761</v>
      </c>
      <c r="AF382" s="51" t="n">
        <f aca="false">EXP((((AE382-AE$383)/AE$384+2)/4-1.9)^3)</f>
        <v>0.0838903409804455</v>
      </c>
      <c r="AG382" s="51" t="n">
        <f aca="false">V382/U382</f>
        <v>0.466309480566653</v>
      </c>
      <c r="AH382" s="51" t="n">
        <f aca="false">EXP((((AG382-AG$383)/AG$384+2)/4-1.9)^3)</f>
        <v>0.0356191322700937</v>
      </c>
      <c r="AI382" s="51" t="n">
        <f aca="false">W382/U382</f>
        <v>0.0279694878314566</v>
      </c>
      <c r="AJ382" s="51" t="n">
        <f aca="false">EXP((((AI382-AI$383)/AI$384+2)/4-1.9)^3)</f>
        <v>0.0173301704085961</v>
      </c>
      <c r="AK382" s="51" t="n">
        <f aca="false">Z382/U382</f>
        <v>0.107722484562296</v>
      </c>
      <c r="AL382" s="51" t="n">
        <f aca="false">EXP((((AK382-AK$383)/AK$384+2)/4-1.9)^3)</f>
        <v>0.0285855100199038</v>
      </c>
      <c r="AM382" s="51" t="n">
        <f aca="false">0.01*AD382+0.15*AF382+0.24*AH382+0.25*AJ382+0.35*AL382</f>
        <v>0.0362408564628872</v>
      </c>
      <c r="AO382" s="44" t="n">
        <f aca="false">0.01*AD382/$AM$383</f>
        <v>0.000273340766275925</v>
      </c>
      <c r="AP382" s="43" t="n">
        <f aca="false">AO382*$J$383</f>
        <v>1792.8631332428</v>
      </c>
      <c r="AQ382" s="44" t="n">
        <f aca="false">0.15*AF382/$AM$383</f>
        <v>0.00445981346075784</v>
      </c>
      <c r="AR382" s="43" t="n">
        <f aca="false">AQ382*$J$383</f>
        <v>29252.2598947471</v>
      </c>
      <c r="AS382" s="44" t="n">
        <f aca="false">0.24*AH382/$AM$383</f>
        <v>0.00302975877703405</v>
      </c>
      <c r="AT382" s="43" t="n">
        <f aca="false">AS382*$J$383</f>
        <v>19872.4211099922</v>
      </c>
      <c r="AU382" s="44" t="n">
        <f aca="false">0.25*AJ382/$AM$383</f>
        <v>0.00153552296887791</v>
      </c>
      <c r="AV382" s="43" t="n">
        <f aca="false">AU382*$J$383</f>
        <v>10071.6133881388</v>
      </c>
      <c r="AW382" s="44" t="n">
        <f aca="false">0.35*AL382/$AM$383</f>
        <v>0.00354590801180071</v>
      </c>
      <c r="AX382" s="43" t="n">
        <f aca="false">AW382*$J$383</f>
        <v>23257.8836843178</v>
      </c>
    </row>
    <row r="383" customFormat="false" ht="13.8" hidden="false" customHeight="false" outlineLevel="0" collapsed="false">
      <c r="A383" s="19" t="s">
        <v>49</v>
      </c>
      <c r="B383" s="41"/>
      <c r="C383" s="41"/>
      <c r="D383" s="41"/>
      <c r="E383" s="41"/>
      <c r="F383" s="41"/>
      <c r="G383" s="41"/>
      <c r="H383" s="41"/>
      <c r="I383" s="20" t="n">
        <f aca="false">SUM(I356:I382)</f>
        <v>1</v>
      </c>
      <c r="J383" s="60" t="n">
        <f aca="false">DatosMinisterio!K383</f>
        <v>6559077</v>
      </c>
      <c r="K383" s="58" t="n">
        <f aca="false">I383-DatosMinisterio!J383</f>
        <v>0</v>
      </c>
      <c r="L383" s="60" t="n">
        <f aca="false">J383-DatosMinisterio!K383</f>
        <v>0</v>
      </c>
      <c r="M383" s="61"/>
      <c r="N383" s="60" t="n">
        <f aca="false">DatosMinisterio!L383</f>
        <v>124622452</v>
      </c>
      <c r="O383" s="60"/>
      <c r="P383" s="20" t="n">
        <f aca="false">DatosMinisterio!M383</f>
        <v>131181529</v>
      </c>
      <c r="Q383" s="60"/>
      <c r="S383" s="20"/>
      <c r="T383" s="20"/>
      <c r="U383" s="20"/>
      <c r="V383" s="20"/>
      <c r="W383" s="20"/>
      <c r="X383" s="20"/>
      <c r="Y383" s="20"/>
      <c r="Z383" s="20"/>
      <c r="AB383" s="63" t="s">
        <v>207</v>
      </c>
      <c r="AC383" s="63" t="n">
        <f aca="false">AVERAGE(AC358:AC382)</f>
        <v>190.572238233776</v>
      </c>
      <c r="AD383" s="20"/>
      <c r="AE383" s="63" t="n">
        <f aca="false">AVERAGE(AE358:AE382)</f>
        <v>19.9496094727916</v>
      </c>
      <c r="AF383" s="20"/>
      <c r="AG383" s="65" t="n">
        <f aca="false">AVERAGE(AG358:AG382)</f>
        <v>0.517292911339663</v>
      </c>
      <c r="AH383" s="20"/>
      <c r="AI383" s="65" t="n">
        <f aca="false">AVERAGE(AI358:AI382)</f>
        <v>0.0803072321353926</v>
      </c>
      <c r="AJ383" s="20"/>
      <c r="AK383" s="65" t="n">
        <f aca="false">AVERAGE(AK358:AK382)</f>
        <v>0.188291805572023</v>
      </c>
      <c r="AL383" s="20"/>
      <c r="AM383" s="65" t="n">
        <f aca="false">SUM(AM358:AM382)</f>
        <v>2.8215420348385</v>
      </c>
      <c r="AO383" s="61" t="n">
        <f aca="false">SUM(AO356:AO382)</f>
        <v>0.00959151685441063</v>
      </c>
      <c r="AP383" s="60" t="n">
        <f aca="false">SUM(AP356:AP382)</f>
        <v>62911.4975948771</v>
      </c>
      <c r="AQ383" s="61" t="n">
        <f aca="false">SUM(AQ356:AQ382)</f>
        <v>0.15112147307171</v>
      </c>
      <c r="AR383" s="60" t="n">
        <f aca="false">SUM(AR356:AR382)</f>
        <v>991217.378230776</v>
      </c>
      <c r="AS383" s="61" t="n">
        <f aca="false">SUM(AS356:AS382)</f>
        <v>0.233449931065957</v>
      </c>
      <c r="AT383" s="60" t="n">
        <f aca="false">SUM(AT356:AT382)</f>
        <v>1531216.07350631</v>
      </c>
      <c r="AU383" s="61" t="n">
        <f aca="false">SUM(AU356:AU382)</f>
        <v>0.255362058401128</v>
      </c>
      <c r="AV383" s="60" t="n">
        <f aca="false">SUM(AV356:AV382)</f>
        <v>1674939.4039315</v>
      </c>
      <c r="AW383" s="61" t="n">
        <f aca="false">SUM(AW356:AW382)</f>
        <v>0.350475020606794</v>
      </c>
      <c r="AX383" s="60" t="n">
        <f aca="false">SUM(AX356:AX382)</f>
        <v>2298792.64673655</v>
      </c>
    </row>
    <row r="384" customFormat="false" ht="13.8" hidden="false" customHeight="false" outlineLevel="0" collapsed="false">
      <c r="A384" s="23" t="s">
        <v>50</v>
      </c>
      <c r="B384" s="22"/>
      <c r="C384" s="22"/>
      <c r="D384" s="22"/>
      <c r="E384" s="22"/>
      <c r="F384" s="22"/>
      <c r="G384" s="22"/>
      <c r="H384" s="22"/>
      <c r="I384" s="22"/>
      <c r="S384" s="22"/>
      <c r="T384" s="22"/>
      <c r="U384" s="22"/>
      <c r="V384" s="22"/>
      <c r="W384" s="22"/>
      <c r="X384" s="22"/>
      <c r="Y384" s="22"/>
      <c r="Z384" s="22"/>
      <c r="AB384" s="63" t="s">
        <v>208</v>
      </c>
      <c r="AC384" s="63" t="n">
        <f aca="false">_xlfn.STDEV.P(AC358:AC382)</f>
        <v>87.6626390864377</v>
      </c>
      <c r="AD384" s="20"/>
      <c r="AE384" s="63" t="n">
        <f aca="false">_xlfn.STDEV.P(AE358:AE382)</f>
        <v>5.3463163791601</v>
      </c>
      <c r="AF384" s="20"/>
      <c r="AG384" s="65" t="n">
        <f aca="false">_xlfn.STDEV.P(AG358:AG382)</f>
        <v>0.13554888364555</v>
      </c>
      <c r="AH384" s="20"/>
      <c r="AI384" s="65" t="n">
        <f aca="false">_xlfn.STDEV.P(AI358:AI382)</f>
        <v>0.0672086874996082</v>
      </c>
      <c r="AJ384" s="20"/>
      <c r="AK384" s="65" t="n">
        <f aca="false">_xlfn.STDEV.P(AK358:AK382)</f>
        <v>0.159624816822344</v>
      </c>
      <c r="AL384" s="20"/>
      <c r="AM384" s="65"/>
    </row>
    <row r="385" customFormat="false" ht="13.8" hidden="false" customHeight="false" outlineLevel="0" collapsed="false">
      <c r="A385" s="23" t="s">
        <v>149</v>
      </c>
      <c r="B385" s="22"/>
      <c r="C385" s="22"/>
      <c r="D385" s="22"/>
      <c r="E385" s="22"/>
      <c r="F385" s="22"/>
      <c r="G385" s="22"/>
      <c r="H385" s="22"/>
      <c r="I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3.8" hidden="false" customHeight="false" outlineLevel="0" collapsed="false">
      <c r="B386" s="22"/>
      <c r="C386" s="22"/>
      <c r="D386" s="22"/>
      <c r="E386" s="22"/>
      <c r="F386" s="22"/>
      <c r="G386" s="22"/>
      <c r="H386" s="22"/>
      <c r="I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3.8" hidden="false" customHeight="false" outlineLevel="0" collapsed="false">
      <c r="A387" s="6" t="s">
        <v>168</v>
      </c>
      <c r="B387" s="6"/>
      <c r="C387" s="6"/>
      <c r="D387" s="6"/>
      <c r="E387" s="6"/>
      <c r="F387" s="6"/>
      <c r="G387" s="6"/>
      <c r="H387" s="6"/>
      <c r="I387" s="6"/>
      <c r="J387" s="6"/>
      <c r="S387" s="24"/>
      <c r="T387" s="24"/>
      <c r="U387" s="24"/>
      <c r="V387" s="24"/>
      <c r="W387" s="24"/>
      <c r="X387" s="24"/>
      <c r="Y387" s="24"/>
      <c r="Z387" s="24"/>
    </row>
    <row r="388" customFormat="false" ht="13.8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S388" s="24"/>
      <c r="T388" s="24"/>
      <c r="U388" s="24"/>
      <c r="V388" s="24"/>
      <c r="W388" s="24"/>
      <c r="X388" s="24"/>
      <c r="Y388" s="24"/>
      <c r="Z388" s="24"/>
    </row>
    <row r="389" customFormat="false" ht="13.8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S389" s="74"/>
      <c r="T389" s="74"/>
      <c r="U389" s="74"/>
      <c r="V389" s="74"/>
      <c r="W389" s="74"/>
      <c r="X389" s="74"/>
      <c r="Y389" s="74"/>
      <c r="Z389" s="74"/>
    </row>
    <row r="390" customFormat="false" ht="15.8" hidden="false" customHeight="true" outlineLevel="0" collapsed="false">
      <c r="A390" s="7" t="s">
        <v>8</v>
      </c>
      <c r="B390" s="8" t="s">
        <v>188</v>
      </c>
      <c r="C390" s="8"/>
      <c r="D390" s="8"/>
      <c r="E390" s="8"/>
      <c r="F390" s="8"/>
      <c r="G390" s="8"/>
      <c r="H390" s="8"/>
      <c r="I390" s="7" t="s">
        <v>10</v>
      </c>
      <c r="J390" s="37" t="s">
        <v>11</v>
      </c>
      <c r="K390" s="38" t="s">
        <v>189</v>
      </c>
      <c r="L390" s="37" t="s">
        <v>190</v>
      </c>
      <c r="M390" s="38" t="s">
        <v>191</v>
      </c>
      <c r="N390" s="37" t="s">
        <v>12</v>
      </c>
      <c r="O390" s="37" t="s">
        <v>192</v>
      </c>
      <c r="P390" s="7" t="s">
        <v>193</v>
      </c>
      <c r="Q390" s="37" t="s">
        <v>194</v>
      </c>
      <c r="S390" s="8" t="s">
        <v>188</v>
      </c>
      <c r="T390" s="8"/>
      <c r="U390" s="8"/>
      <c r="V390" s="8"/>
      <c r="W390" s="8"/>
      <c r="X390" s="8"/>
      <c r="Y390" s="8"/>
      <c r="Z390" s="8"/>
      <c r="AC390" s="9" t="s">
        <v>196</v>
      </c>
      <c r="AD390" s="9"/>
      <c r="AE390" s="9" t="s">
        <v>197</v>
      </c>
      <c r="AF390" s="9"/>
      <c r="AG390" s="9" t="s">
        <v>198</v>
      </c>
      <c r="AH390" s="9"/>
      <c r="AI390" s="9" t="s">
        <v>199</v>
      </c>
      <c r="AJ390" s="9"/>
      <c r="AK390" s="9" t="s">
        <v>200</v>
      </c>
      <c r="AL390" s="9"/>
      <c r="AM390" s="39" t="s">
        <v>201</v>
      </c>
      <c r="AO390" s="9" t="s">
        <v>196</v>
      </c>
      <c r="AP390" s="9"/>
      <c r="AQ390" s="9" t="s">
        <v>197</v>
      </c>
      <c r="AR390" s="9"/>
      <c r="AS390" s="9" t="s">
        <v>198</v>
      </c>
      <c r="AT390" s="9"/>
      <c r="AU390" s="9" t="s">
        <v>199</v>
      </c>
      <c r="AV390" s="9"/>
      <c r="AW390" s="39" t="s">
        <v>200</v>
      </c>
      <c r="AX390" s="39"/>
    </row>
    <row r="391" customFormat="false" ht="37.75" hidden="false" customHeight="false" outlineLevel="0" collapsed="false">
      <c r="A391" s="7"/>
      <c r="B391" s="9" t="s">
        <v>170</v>
      </c>
      <c r="C391" s="9" t="s">
        <v>171</v>
      </c>
      <c r="D391" s="9" t="s">
        <v>172</v>
      </c>
      <c r="E391" s="9" t="s">
        <v>173</v>
      </c>
      <c r="F391" s="9" t="s">
        <v>174</v>
      </c>
      <c r="G391" s="9" t="s">
        <v>175</v>
      </c>
      <c r="H391" s="9" t="s">
        <v>176</v>
      </c>
      <c r="I391" s="7"/>
      <c r="J391" s="37"/>
      <c r="K391" s="38"/>
      <c r="L391" s="37"/>
      <c r="M391" s="38"/>
      <c r="N391" s="37"/>
      <c r="O391" s="37"/>
      <c r="P391" s="7"/>
      <c r="Q391" s="37"/>
      <c r="S391" s="9" t="s">
        <v>170</v>
      </c>
      <c r="T391" s="9" t="s">
        <v>171</v>
      </c>
      <c r="U391" s="9" t="s">
        <v>172</v>
      </c>
      <c r="V391" s="9" t="s">
        <v>173</v>
      </c>
      <c r="W391" s="9" t="s">
        <v>174</v>
      </c>
      <c r="X391" s="9" t="s">
        <v>175</v>
      </c>
      <c r="Y391" s="9" t="s">
        <v>176</v>
      </c>
      <c r="Z391" s="7" t="s">
        <v>21</v>
      </c>
      <c r="AC391" s="9" t="s">
        <v>202</v>
      </c>
      <c r="AD391" s="9" t="s">
        <v>203</v>
      </c>
      <c r="AE391" s="9" t="s">
        <v>202</v>
      </c>
      <c r="AF391" s="9" t="s">
        <v>203</v>
      </c>
      <c r="AG391" s="9" t="s">
        <v>202</v>
      </c>
      <c r="AH391" s="9" t="s">
        <v>203</v>
      </c>
      <c r="AI391" s="9" t="s">
        <v>202</v>
      </c>
      <c r="AJ391" s="9" t="s">
        <v>203</v>
      </c>
      <c r="AK391" s="9" t="s">
        <v>202</v>
      </c>
      <c r="AL391" s="9" t="s">
        <v>203</v>
      </c>
      <c r="AM391" s="40" t="s">
        <v>204</v>
      </c>
      <c r="AO391" s="9" t="s">
        <v>205</v>
      </c>
      <c r="AP391" s="9" t="s">
        <v>206</v>
      </c>
      <c r="AQ391" s="9" t="s">
        <v>205</v>
      </c>
      <c r="AR391" s="9" t="s">
        <v>206</v>
      </c>
      <c r="AS391" s="9" t="s">
        <v>205</v>
      </c>
      <c r="AT391" s="9" t="s">
        <v>206</v>
      </c>
      <c r="AU391" s="9" t="s">
        <v>205</v>
      </c>
      <c r="AV391" s="9" t="s">
        <v>206</v>
      </c>
      <c r="AW391" s="9" t="s">
        <v>205</v>
      </c>
      <c r="AX391" s="40" t="s">
        <v>206</v>
      </c>
    </row>
    <row r="392" customFormat="false" ht="13.8" hidden="false" customHeight="false" outlineLevel="0" collapsed="false">
      <c r="A392" s="10" t="s">
        <v>22</v>
      </c>
      <c r="B392" s="41" t="n">
        <v>0</v>
      </c>
      <c r="C392" s="41"/>
      <c r="D392" s="41"/>
      <c r="E392" s="41"/>
      <c r="F392" s="41"/>
      <c r="G392" s="41"/>
      <c r="H392" s="41"/>
      <c r="I392" s="12" t="n">
        <f aca="false">AO392+AQ392+AS392+AU392+AW392</f>
        <v>0.159944259762385</v>
      </c>
      <c r="J392" s="49" t="n">
        <f aca="false">AP392+AR392+AT392+AV392+AX392</f>
        <v>981372.073899444</v>
      </c>
      <c r="K392" s="12" t="n">
        <f aca="false">I392-DatosMinisterio!J392</f>
        <v>0</v>
      </c>
      <c r="L392" s="49" t="n">
        <f aca="false">J392-DatosMinisterio!K392</f>
        <v>0.0738994444254786</v>
      </c>
      <c r="M392" s="44" t="n">
        <f aca="false">P426/P$451</f>
        <v>0.209078901930421</v>
      </c>
      <c r="N392" s="43" t="n">
        <f aca="false">ROUND(N$417*M392,0)</f>
        <v>24374112</v>
      </c>
      <c r="O392" s="43" t="n">
        <f aca="false">N392-DatosMinisterio!L392</f>
        <v>-450</v>
      </c>
      <c r="P392" s="14" t="n">
        <f aca="false">N392+J392</f>
        <v>25355484.0738994</v>
      </c>
      <c r="Q392" s="43" t="n">
        <f aca="false">P392-DatosMinisterio!M392</f>
        <v>-449.926100555807</v>
      </c>
      <c r="S392" s="11" t="n">
        <f aca="false">B392+DatosMinisterio!B392</f>
        <v>24502</v>
      </c>
      <c r="T392" s="11" t="n">
        <f aca="false">C392+DatosMinisterio!C392</f>
        <v>65</v>
      </c>
      <c r="U392" s="11" t="n">
        <f aca="false">D392+DatosMinisterio!D392</f>
        <v>1643.225</v>
      </c>
      <c r="V392" s="11" t="n">
        <f aca="false">E392+DatosMinisterio!E392</f>
        <v>843.338636363636</v>
      </c>
      <c r="W392" s="11" t="n">
        <f aca="false">F392+DatosMinisterio!F392</f>
        <v>386</v>
      </c>
      <c r="X392" s="11" t="n">
        <f aca="false">G392+DatosMinisterio!G392</f>
        <v>1081</v>
      </c>
      <c r="Y392" s="11" t="n">
        <f aca="false">H392+DatosMinisterio!H392</f>
        <v>130</v>
      </c>
      <c r="Z392" s="11" t="n">
        <f aca="false">X392+0.33*Y392</f>
        <v>1123.9</v>
      </c>
      <c r="AC392" s="45" t="n">
        <f aca="false">IF(T392&gt;0,S392/T392,0)</f>
        <v>376.953846153846</v>
      </c>
      <c r="AD392" s="46" t="n">
        <f aca="false">EXP((((AC392-AC$417)/AC$418+2)/4-1.9)^3)</f>
        <v>0.515529952015292</v>
      </c>
      <c r="AE392" s="47" t="n">
        <f aca="false">S392/U392</f>
        <v>14.9109221196123</v>
      </c>
      <c r="AF392" s="46" t="n">
        <f aca="false">EXP((((AE392-AE$417)/AE$418+2)/4-1.9)^3)</f>
        <v>0.00650030280977137</v>
      </c>
      <c r="AG392" s="46" t="n">
        <f aca="false">V392/U392</f>
        <v>0.51322164424448</v>
      </c>
      <c r="AH392" s="46" t="n">
        <f aca="false">EXP((((AG392-AG$417)/AG$418+2)/4-1.9)^3)</f>
        <v>0.0617969484384222</v>
      </c>
      <c r="AI392" s="46" t="n">
        <f aca="false">W392/U392</f>
        <v>0.234903923686653</v>
      </c>
      <c r="AJ392" s="46" t="n">
        <f aca="false">EXP((((AI392-AI$417)/AI$418+2)/4-1.9)^3)</f>
        <v>0.643457941715009</v>
      </c>
      <c r="AK392" s="46" t="n">
        <f aca="false">Z392/U392</f>
        <v>0.683959895936345</v>
      </c>
      <c r="AL392" s="46" t="n">
        <f aca="false">EXP((((AK392-AK$417)/AK$418+2)/4-1.9)^3)</f>
        <v>0.766126504053033</v>
      </c>
      <c r="AM392" s="46" t="n">
        <f aca="false">0.01*AD392+0.15*AF392+0.24*AH392+0.25*AJ392+0.35*AL392</f>
        <v>0.449970374414154</v>
      </c>
      <c r="AO392" s="48" t="n">
        <f aca="false">0.01*AD392/$AM$417</f>
        <v>0.00183247745293852</v>
      </c>
      <c r="AP392" s="49" t="n">
        <f aca="false">AO392*$J$417</f>
        <v>11243.5557302018</v>
      </c>
      <c r="AQ392" s="48" t="n">
        <f aca="false">0.15*AF392/$AM$417</f>
        <v>0.000346584857667754</v>
      </c>
      <c r="AR392" s="49" t="n">
        <f aca="false">AQ392*$J$417</f>
        <v>2126.54521679519</v>
      </c>
      <c r="AS392" s="48" t="n">
        <f aca="false">0.24*AH392/$AM$417</f>
        <v>0.005271849562857</v>
      </c>
      <c r="AT392" s="49" t="n">
        <f aca="false">AS392*$J$417</f>
        <v>32346.555896866</v>
      </c>
      <c r="AU392" s="48" t="n">
        <f aca="false">0.25*AJ392/$AM$417</f>
        <v>0.0571801000842723</v>
      </c>
      <c r="AV392" s="49" t="n">
        <f aca="false">AU392*$J$417</f>
        <v>350840.683428371</v>
      </c>
      <c r="AW392" s="48" t="n">
        <f aca="false">0.35*AL392/$AM$417</f>
        <v>0.0953132478046497</v>
      </c>
      <c r="AX392" s="49" t="n">
        <f aca="false">AW392*$J$417</f>
        <v>584814.733627211</v>
      </c>
    </row>
    <row r="393" customFormat="false" ht="13.8" hidden="false" customHeight="false" outlineLevel="0" collapsed="false">
      <c r="A393" s="13" t="s">
        <v>23</v>
      </c>
      <c r="B393" s="41"/>
      <c r="C393" s="41"/>
      <c r="D393" s="41"/>
      <c r="E393" s="41"/>
      <c r="F393" s="41"/>
      <c r="G393" s="41"/>
      <c r="H393" s="41"/>
      <c r="I393" s="15" t="n">
        <f aca="false">AO393+AQ393+AS393+AU393+AW393</f>
        <v>0.104957119192806</v>
      </c>
      <c r="J393" s="43" t="n">
        <f aca="false">AP393+AR393+AT393+AV393+AX393</f>
        <v>643986.760673848</v>
      </c>
      <c r="K393" s="15" t="n">
        <f aca="false">I393-DatosMinisterio!J393</f>
        <v>0</v>
      </c>
      <c r="L393" s="43" t="n">
        <f aca="false">J393-DatosMinisterio!K393</f>
        <v>-0.239326151902787</v>
      </c>
      <c r="M393" s="44" t="n">
        <f aca="false">P427/P$451</f>
        <v>0.13048907657012</v>
      </c>
      <c r="N393" s="43" t="n">
        <f aca="false">ROUND(N$417*M393,0)</f>
        <v>15212225</v>
      </c>
      <c r="O393" s="43" t="n">
        <f aca="false">N393-DatosMinisterio!L393</f>
        <v>-545</v>
      </c>
      <c r="P393" s="14" t="n">
        <f aca="false">N393+J393</f>
        <v>15856211.7606738</v>
      </c>
      <c r="Q393" s="43" t="n">
        <f aca="false">P393-DatosMinisterio!M393</f>
        <v>-545.239326151088</v>
      </c>
      <c r="S393" s="14" t="n">
        <f aca="false">B393+DatosMinisterio!B393</f>
        <v>18264</v>
      </c>
      <c r="T393" s="14" t="n">
        <f aca="false">C393+DatosMinisterio!C393</f>
        <v>38</v>
      </c>
      <c r="U393" s="14" t="n">
        <f aca="false">D393+DatosMinisterio!D393</f>
        <v>1533.18181818182</v>
      </c>
      <c r="V393" s="14" t="n">
        <f aca="false">E393+DatosMinisterio!E393</f>
        <v>855.068181818182</v>
      </c>
      <c r="W393" s="14" t="n">
        <f aca="false">F393+DatosMinisterio!F393</f>
        <v>312</v>
      </c>
      <c r="X393" s="14" t="n">
        <f aca="false">G393+DatosMinisterio!G393</f>
        <v>670</v>
      </c>
      <c r="Y393" s="14" t="n">
        <f aca="false">H393+DatosMinisterio!H393</f>
        <v>146</v>
      </c>
      <c r="Z393" s="14" t="n">
        <f aca="false">X393+0.33*Y393</f>
        <v>718.18</v>
      </c>
      <c r="AC393" s="50" t="n">
        <f aca="false">IF(T393&gt;0,S393/T393,0)</f>
        <v>480.631578947368</v>
      </c>
      <c r="AD393" s="51" t="n">
        <f aca="false">EXP((((AC393-AC$417)/AC$418+2)/4-1.9)^3)</f>
        <v>0.836315308482754</v>
      </c>
      <c r="AE393" s="52" t="n">
        <f aca="false">S393/U393</f>
        <v>11.912481470501</v>
      </c>
      <c r="AF393" s="51" t="n">
        <f aca="false">EXP((((AE393-AE$417)/AE$418+2)/4-1.9)^3)</f>
        <v>0.0012013806467017</v>
      </c>
      <c r="AG393" s="51" t="n">
        <f aca="false">V393/U393</f>
        <v>0.557708271568336</v>
      </c>
      <c r="AH393" s="51" t="n">
        <f aca="false">EXP((((AG393-AG$417)/AG$418+2)/4-1.9)^3)</f>
        <v>0.0967795179065021</v>
      </c>
      <c r="AI393" s="51" t="n">
        <f aca="false">W393/U393</f>
        <v>0.203498369404091</v>
      </c>
      <c r="AJ393" s="51" t="n">
        <f aca="false">EXP((((AI393-AI$417)/AI$418+2)/4-1.9)^3)</f>
        <v>0.500711084241236</v>
      </c>
      <c r="AK393" s="51" t="n">
        <f aca="false">Z393/U393</f>
        <v>0.468424547880225</v>
      </c>
      <c r="AL393" s="51" t="n">
        <f aca="false">EXP((((AK393-AK$417)/AK$418+2)/4-1.9)^3)</f>
        <v>0.395220329488738</v>
      </c>
      <c r="AM393" s="51" t="n">
        <f aca="false">0.01*AD393+0.15*AF393+0.24*AH393+0.25*AJ393+0.35*AL393</f>
        <v>0.295275330860761</v>
      </c>
      <c r="AO393" s="44" t="n">
        <f aca="false">0.01*AD393/$AM$417</f>
        <v>0.0029727253292482</v>
      </c>
      <c r="AP393" s="43" t="n">
        <f aca="false">AO393*$J$417</f>
        <v>18239.7894480975</v>
      </c>
      <c r="AQ393" s="44" t="n">
        <f aca="false">0.15*AF393/$AM$417</f>
        <v>6.40555298156251E-005</v>
      </c>
      <c r="AR393" s="43" t="n">
        <f aca="false">AQ393*$J$417</f>
        <v>393.026347011618</v>
      </c>
      <c r="AS393" s="44" t="n">
        <f aca="false">0.24*AH393/$AM$417</f>
        <v>0.00825618533053136</v>
      </c>
      <c r="AT393" s="43" t="n">
        <f aca="false">AS393*$J$417</f>
        <v>50657.5836629506</v>
      </c>
      <c r="AU393" s="44" t="n">
        <f aca="false">0.25*AJ393/$AM$417</f>
        <v>0.0444950758303005</v>
      </c>
      <c r="AV393" s="43" t="n">
        <f aca="false">AU393*$J$417</f>
        <v>273009.01520796</v>
      </c>
      <c r="AW393" s="44" t="n">
        <f aca="false">0.35*AL393/$AM$417</f>
        <v>0.0491690771729102</v>
      </c>
      <c r="AX393" s="43" t="n">
        <f aca="false">AW393*$J$417</f>
        <v>301687.346007828</v>
      </c>
    </row>
    <row r="394" customFormat="false" ht="13.8" hidden="false" customHeight="false" outlineLevel="0" collapsed="false">
      <c r="A394" s="13" t="s">
        <v>24</v>
      </c>
      <c r="B394" s="41"/>
      <c r="C394" s="41"/>
      <c r="D394" s="41"/>
      <c r="E394" s="41"/>
      <c r="F394" s="41"/>
      <c r="G394" s="41"/>
      <c r="H394" s="41"/>
      <c r="I394" s="15" t="n">
        <f aca="false">AO394+AQ394+AS394+AU394+AW394</f>
        <v>0.067707832554237</v>
      </c>
      <c r="J394" s="43" t="n">
        <f aca="false">AP394+AR394+AT394+AV394+AX394</f>
        <v>415435.828404855</v>
      </c>
      <c r="K394" s="15" t="n">
        <f aca="false">I394-DatosMinisterio!J394</f>
        <v>-2.77555756156289E-016</v>
      </c>
      <c r="L394" s="43" t="n">
        <f aca="false">J394-DatosMinisterio!K394</f>
        <v>-0.171595144667663</v>
      </c>
      <c r="M394" s="44" t="n">
        <f aca="false">P428/P$451</f>
        <v>0.0751625015845391</v>
      </c>
      <c r="N394" s="43" t="n">
        <f aca="false">ROUND(N$417*M394,0)</f>
        <v>8762334</v>
      </c>
      <c r="O394" s="43" t="n">
        <f aca="false">N394-DatosMinisterio!L394</f>
        <v>566</v>
      </c>
      <c r="P394" s="14" t="n">
        <f aca="false">N394+J394</f>
        <v>9177769.82840486</v>
      </c>
      <c r="Q394" s="43" t="n">
        <f aca="false">P394-DatosMinisterio!M394</f>
        <v>565.828404854983</v>
      </c>
      <c r="S394" s="14" t="n">
        <f aca="false">B394+DatosMinisterio!B394</f>
        <v>19361</v>
      </c>
      <c r="T394" s="14" t="n">
        <f aca="false">C394+DatosMinisterio!C394</f>
        <v>90</v>
      </c>
      <c r="U394" s="14" t="n">
        <f aca="false">D394+DatosMinisterio!D394</f>
        <v>1169.52272727273</v>
      </c>
      <c r="V394" s="14" t="n">
        <f aca="false">E394+DatosMinisterio!E394</f>
        <v>743.409090909091</v>
      </c>
      <c r="W394" s="14" t="n">
        <f aca="false">F394+DatosMinisterio!F394</f>
        <v>151</v>
      </c>
      <c r="X394" s="14" t="n">
        <f aca="false">G394+DatosMinisterio!G394</f>
        <v>430</v>
      </c>
      <c r="Y394" s="14" t="n">
        <f aca="false">H394+DatosMinisterio!H394</f>
        <v>76</v>
      </c>
      <c r="Z394" s="14" t="n">
        <f aca="false">X394+0.33*Y394</f>
        <v>455.08</v>
      </c>
      <c r="AC394" s="50" t="n">
        <f aca="false">IF(T394&gt;0,S394/T394,0)</f>
        <v>215.122222222222</v>
      </c>
      <c r="AD394" s="51" t="n">
        <f aca="false">EXP((((AC394-AC$417)/AC$418+2)/4-1.9)^3)</f>
        <v>0.0838814589299089</v>
      </c>
      <c r="AE394" s="52" t="n">
        <f aca="false">S394/U394</f>
        <v>16.554616296469</v>
      </c>
      <c r="AF394" s="51" t="n">
        <f aca="false">EXP((((AE394-AE$417)/AE$418+2)/4-1.9)^3)</f>
        <v>0.014355625914222</v>
      </c>
      <c r="AG394" s="51" t="n">
        <f aca="false">V394/U394</f>
        <v>0.635651683864823</v>
      </c>
      <c r="AH394" s="51" t="n">
        <f aca="false">EXP((((AG394-AG$417)/AG$418+2)/4-1.9)^3)</f>
        <v>0.188167974860669</v>
      </c>
      <c r="AI394" s="51" t="n">
        <f aca="false">W394/U394</f>
        <v>0.12911249732797</v>
      </c>
      <c r="AJ394" s="51" t="n">
        <f aca="false">EXP((((AI394-AI$417)/AI$418+2)/4-1.9)^3)</f>
        <v>0.196316621020827</v>
      </c>
      <c r="AK394" s="51" t="n">
        <f aca="false">Z394/U394</f>
        <v>0.38911599525836</v>
      </c>
      <c r="AL394" s="51" t="n">
        <f aca="false">EXP((((AK394-AK$417)/AK$418+2)/4-1.9)^3)</f>
        <v>0.266429925912549</v>
      </c>
      <c r="AM394" s="51" t="n">
        <f aca="false">0.01*AD394+0.15*AF394+0.24*AH394+0.25*AJ394+0.35*AL394</f>
        <v>0.190482101767592</v>
      </c>
      <c r="AO394" s="44" t="n">
        <f aca="false">0.01*AD394/$AM$417</f>
        <v>0.000298160915011368</v>
      </c>
      <c r="AP394" s="43" t="n">
        <f aca="false">AO394*$J$417</f>
        <v>1829.42980232715</v>
      </c>
      <c r="AQ394" s="44" t="n">
        <f aca="false">0.15*AF394/$AM$417</f>
        <v>0.000765417044377222</v>
      </c>
      <c r="AR394" s="43" t="n">
        <f aca="false">AQ394*$J$417</f>
        <v>4696.3793096069</v>
      </c>
      <c r="AS394" s="44" t="n">
        <f aca="false">0.24*AH394/$AM$417</f>
        <v>0.0160524634481164</v>
      </c>
      <c r="AT394" s="43" t="n">
        <f aca="false">AS394*$J$417</f>
        <v>98493.3086606327</v>
      </c>
      <c r="AU394" s="44" t="n">
        <f aca="false">0.25*AJ394/$AM$417</f>
        <v>0.017445435529567</v>
      </c>
      <c r="AV394" s="43" t="n">
        <f aca="false">AU394*$J$417</f>
        <v>107040.185569426</v>
      </c>
      <c r="AW394" s="44" t="n">
        <f aca="false">0.35*AL394/$AM$417</f>
        <v>0.0331463556171651</v>
      </c>
      <c r="AX394" s="43" t="n">
        <f aca="false">AW394*$J$417</f>
        <v>203376.525062863</v>
      </c>
    </row>
    <row r="395" customFormat="false" ht="13.8" hidden="false" customHeight="false" outlineLevel="0" collapsed="false">
      <c r="A395" s="13" t="s">
        <v>25</v>
      </c>
      <c r="B395" s="41"/>
      <c r="C395" s="41"/>
      <c r="D395" s="41"/>
      <c r="E395" s="41"/>
      <c r="F395" s="41"/>
      <c r="G395" s="41"/>
      <c r="H395" s="41"/>
      <c r="I395" s="15" t="n">
        <f aca="false">AO395+AQ395+AS395+AU395+AW395</f>
        <v>0.0584364176418172</v>
      </c>
      <c r="J395" s="43" t="n">
        <f aca="false">AP395+AR395+AT395+AV395+AX395</f>
        <v>358549.087398327</v>
      </c>
      <c r="K395" s="15" t="n">
        <f aca="false">I395-DatosMinisterio!J395</f>
        <v>0</v>
      </c>
      <c r="L395" s="43" t="n">
        <f aca="false">J395-DatosMinisterio!K395</f>
        <v>0.0873983268393204</v>
      </c>
      <c r="M395" s="44" t="n">
        <f aca="false">P429/P$451</f>
        <v>0.0560235949145324</v>
      </c>
      <c r="N395" s="43" t="n">
        <f aca="false">ROUND(N$417*M395,0)</f>
        <v>6531149</v>
      </c>
      <c r="O395" s="43" t="n">
        <f aca="false">N395-DatosMinisterio!L395</f>
        <v>-709</v>
      </c>
      <c r="P395" s="14" t="n">
        <f aca="false">N395+J395</f>
        <v>6889698.08739833</v>
      </c>
      <c r="Q395" s="43" t="n">
        <f aca="false">P395-DatosMinisterio!M395</f>
        <v>-708.912601673044</v>
      </c>
      <c r="S395" s="14" t="n">
        <f aca="false">B395+DatosMinisterio!B395</f>
        <v>12778</v>
      </c>
      <c r="T395" s="14" t="n">
        <f aca="false">C395+DatosMinisterio!C395</f>
        <v>55</v>
      </c>
      <c r="U395" s="14" t="n">
        <f aca="false">D395+DatosMinisterio!D395</f>
        <v>502.340909090909</v>
      </c>
      <c r="V395" s="14" t="n">
        <f aca="false">E395+DatosMinisterio!E395</f>
        <v>346.130681818182</v>
      </c>
      <c r="W395" s="14" t="n">
        <f aca="false">F395+DatosMinisterio!F395</f>
        <v>54</v>
      </c>
      <c r="X395" s="14" t="n">
        <f aca="false">G395+DatosMinisterio!G395</f>
        <v>91</v>
      </c>
      <c r="Y395" s="14" t="n">
        <f aca="false">H395+DatosMinisterio!H395</f>
        <v>37</v>
      </c>
      <c r="Z395" s="14" t="n">
        <f aca="false">X395+0.33*Y395</f>
        <v>103.21</v>
      </c>
      <c r="AC395" s="50" t="n">
        <f aca="false">IF(T395&gt;0,S395/T395,0)</f>
        <v>232.327272727273</v>
      </c>
      <c r="AD395" s="51" t="n">
        <f aca="false">EXP((((AC395-AC$417)/AC$418+2)/4-1.9)^3)</f>
        <v>0.109962968760079</v>
      </c>
      <c r="AE395" s="52" t="n">
        <f aca="false">S395/U395</f>
        <v>25.4369090168755</v>
      </c>
      <c r="AF395" s="51" t="n">
        <f aca="false">EXP((((AE395-AE$417)/AE$418+2)/4-1.9)^3)</f>
        <v>0.2591787100858</v>
      </c>
      <c r="AG395" s="51" t="n">
        <f aca="false">V395/U395</f>
        <v>0.689035425055423</v>
      </c>
      <c r="AH395" s="51" t="n">
        <f aca="false">EXP((((AG395-AG$417)/AG$418+2)/4-1.9)^3)</f>
        <v>0.273410440369973</v>
      </c>
      <c r="AI395" s="51" t="n">
        <f aca="false">W395/U395</f>
        <v>0.107496719902276</v>
      </c>
      <c r="AJ395" s="51" t="n">
        <f aca="false">EXP((((AI395-AI$417)/AI$418+2)/4-1.9)^3)</f>
        <v>0.134480302582259</v>
      </c>
      <c r="AK395" s="51" t="n">
        <f aca="false">Z395/U395</f>
        <v>0.20545808261322</v>
      </c>
      <c r="AL395" s="51" t="n">
        <f aca="false">EXP((((AK395-AK$417)/AK$418+2)/4-1.9)^3)</f>
        <v>0.0719538848681879</v>
      </c>
      <c r="AM395" s="51" t="n">
        <f aca="false">0.01*AD395+0.15*AF395+0.24*AH395+0.25*AJ395+0.35*AL395</f>
        <v>0.164398877238695</v>
      </c>
      <c r="AO395" s="44" t="n">
        <f aca="false">0.01*AD395/$AM$417</f>
        <v>0.000390868969151672</v>
      </c>
      <c r="AP395" s="43" t="n">
        <f aca="false">AO395*$J$417</f>
        <v>2398.25981532051</v>
      </c>
      <c r="AQ395" s="44" t="n">
        <f aca="false">0.15*AF395/$AM$417</f>
        <v>0.0138189587430556</v>
      </c>
      <c r="AR395" s="43" t="n">
        <f aca="false">AQ395*$J$417</f>
        <v>84789.16480623</v>
      </c>
      <c r="AS395" s="44" t="n">
        <f aca="false">0.24*AH395/$AM$417</f>
        <v>0.0233244318201448</v>
      </c>
      <c r="AT395" s="43" t="n">
        <f aca="false">AS395*$J$417</f>
        <v>143112.019536476</v>
      </c>
      <c r="AU395" s="44" t="n">
        <f aca="false">0.25*AJ395/$AM$417</f>
        <v>0.0119504270015251</v>
      </c>
      <c r="AV395" s="43" t="n">
        <f aca="false">AU395*$J$417</f>
        <v>73324.3903088084</v>
      </c>
      <c r="AW395" s="44" t="n">
        <f aca="false">0.35*AL395/$AM$417</f>
        <v>0.00895173110793997</v>
      </c>
      <c r="AX395" s="43" t="n">
        <f aca="false">AW395*$J$417</f>
        <v>54925.2529314917</v>
      </c>
    </row>
    <row r="396" customFormat="false" ht="13.8" hidden="false" customHeight="false" outlineLevel="0" collapsed="false">
      <c r="A396" s="13" t="s">
        <v>26</v>
      </c>
      <c r="B396" s="41"/>
      <c r="C396" s="41"/>
      <c r="D396" s="41"/>
      <c r="E396" s="41"/>
      <c r="F396" s="41"/>
      <c r="G396" s="41"/>
      <c r="H396" s="41"/>
      <c r="I396" s="15" t="n">
        <f aca="false">AO396+AQ396+AS396+AU396+AW396</f>
        <v>0.0873055854503931</v>
      </c>
      <c r="J396" s="43" t="n">
        <f aca="false">AP396+AR396+AT396+AV396+AX396</f>
        <v>535682.015620588</v>
      </c>
      <c r="K396" s="15" t="n">
        <f aca="false">I396-DatosMinisterio!J396</f>
        <v>0</v>
      </c>
      <c r="L396" s="43" t="n">
        <f aca="false">J396-DatosMinisterio!K396</f>
        <v>0.0156205879757181</v>
      </c>
      <c r="M396" s="44" t="n">
        <f aca="false">P430/P$451</f>
        <v>0.0483719945588993</v>
      </c>
      <c r="N396" s="43" t="n">
        <f aca="false">ROUND(N$417*M396,0)</f>
        <v>5639136</v>
      </c>
      <c r="O396" s="43" t="n">
        <f aca="false">N396-DatosMinisterio!L396</f>
        <v>-132</v>
      </c>
      <c r="P396" s="14" t="n">
        <f aca="false">N396+J396</f>
        <v>6174818.01562059</v>
      </c>
      <c r="Q396" s="43" t="n">
        <f aca="false">P396-DatosMinisterio!M396</f>
        <v>-131.984379411675</v>
      </c>
      <c r="S396" s="14" t="n">
        <f aca="false">B396+DatosMinisterio!B396</f>
        <v>9512</v>
      </c>
      <c r="T396" s="14" t="n">
        <f aca="false">C396+DatosMinisterio!C396</f>
        <v>73</v>
      </c>
      <c r="U396" s="14" t="n">
        <f aca="false">D396+DatosMinisterio!D396</f>
        <v>353.272727272727</v>
      </c>
      <c r="V396" s="14" t="n">
        <f aca="false">E396+DatosMinisterio!E396</f>
        <v>192.613636363636</v>
      </c>
      <c r="W396" s="14" t="n">
        <f aca="false">F396+DatosMinisterio!F396</f>
        <v>60</v>
      </c>
      <c r="X396" s="14" t="n">
        <f aca="false">G396+DatosMinisterio!G396</f>
        <v>131</v>
      </c>
      <c r="Y396" s="14" t="n">
        <f aca="false">H396+DatosMinisterio!H396</f>
        <v>3</v>
      </c>
      <c r="Z396" s="14" t="n">
        <f aca="false">X396+0.33*Y396</f>
        <v>131.99</v>
      </c>
      <c r="AC396" s="50" t="n">
        <f aca="false">IF(T396&gt;0,S396/T396,0)</f>
        <v>130.301369863014</v>
      </c>
      <c r="AD396" s="51" t="n">
        <f aca="false">EXP((((AC396-AC$417)/AC$418+2)/4-1.9)^3)</f>
        <v>0.015930485402988</v>
      </c>
      <c r="AE396" s="52" t="n">
        <f aca="false">S396/U396</f>
        <v>26.9253731343284</v>
      </c>
      <c r="AF396" s="51" t="n">
        <f aca="false">EXP((((AE396-AE$417)/AE$418+2)/4-1.9)^3)</f>
        <v>0.346916220451625</v>
      </c>
      <c r="AG396" s="51" t="n">
        <f aca="false">V396/U396</f>
        <v>0.54522645393721</v>
      </c>
      <c r="AH396" s="51" t="n">
        <f aca="false">EXP((((AG396-AG$417)/AG$418+2)/4-1.9)^3)</f>
        <v>0.0857856970912104</v>
      </c>
      <c r="AI396" s="51" t="n">
        <f aca="false">W396/U396</f>
        <v>0.169840452907875</v>
      </c>
      <c r="AJ396" s="51" t="n">
        <f aca="false">EXP((((AI396-AI$417)/AI$418+2)/4-1.9)^3)</f>
        <v>0.34980647288244</v>
      </c>
      <c r="AK396" s="51" t="n">
        <f aca="false">Z396/U396</f>
        <v>0.373620689655173</v>
      </c>
      <c r="AL396" s="51" t="n">
        <f aca="false">EXP((((AK396-AK$417)/AK$418+2)/4-1.9)^3)</f>
        <v>0.243941248870991</v>
      </c>
      <c r="AM396" s="51" t="n">
        <f aca="false">0.01*AD396+0.15*AF396+0.24*AH396+0.25*AJ396+0.35*AL396</f>
        <v>0.245616360549121</v>
      </c>
      <c r="AO396" s="44" t="n">
        <f aca="false">0.01*AD396/$AM$417</f>
        <v>5.66257211656168E-005</v>
      </c>
      <c r="AP396" s="43" t="n">
        <f aca="false">AO396*$J$417</f>
        <v>347.43917349025</v>
      </c>
      <c r="AQ396" s="44" t="n">
        <f aca="false">0.15*AF396/$AM$417</f>
        <v>0.0184969704345343</v>
      </c>
      <c r="AR396" s="43" t="n">
        <f aca="false">AQ396*$J$417</f>
        <v>113492.101955788</v>
      </c>
      <c r="AS396" s="44" t="n">
        <f aca="false">0.24*AH396/$AM$417</f>
        <v>0.00731831103537946</v>
      </c>
      <c r="AT396" s="43" t="n">
        <f aca="false">AS396*$J$417</f>
        <v>44903.0561578212</v>
      </c>
      <c r="AU396" s="44" t="n">
        <f aca="false">0.25*AJ396/$AM$417</f>
        <v>0.03108512279176</v>
      </c>
      <c r="AV396" s="43" t="n">
        <f aca="false">AU396*$J$417</f>
        <v>190729.392019998</v>
      </c>
      <c r="AW396" s="44" t="n">
        <f aca="false">0.35*AL396/$AM$417</f>
        <v>0.0303485554675537</v>
      </c>
      <c r="AX396" s="43" t="n">
        <f aca="false">AW396*$J$417</f>
        <v>186210.026313491</v>
      </c>
    </row>
    <row r="397" customFormat="false" ht="13.8" hidden="false" customHeight="false" outlineLevel="0" collapsed="false">
      <c r="A397" s="13" t="s">
        <v>27</v>
      </c>
      <c r="B397" s="41"/>
      <c r="C397" s="41"/>
      <c r="D397" s="41"/>
      <c r="E397" s="41"/>
      <c r="F397" s="41"/>
      <c r="G397" s="41"/>
      <c r="H397" s="41"/>
      <c r="I397" s="15" t="n">
        <f aca="false">AO397+AQ397+AS397+AU397+AW397</f>
        <v>0.0401431622382531</v>
      </c>
      <c r="J397" s="43" t="n">
        <f aca="false">AP397+AR397+AT397+AV397+AX397</f>
        <v>246306.922406359</v>
      </c>
      <c r="K397" s="15" t="n">
        <f aca="false">I397-DatosMinisterio!J397</f>
        <v>0</v>
      </c>
      <c r="L397" s="43" t="n">
        <f aca="false">J397-DatosMinisterio!K397</f>
        <v>-0.0775936412392184</v>
      </c>
      <c r="M397" s="44" t="n">
        <f aca="false">P431/P$451</f>
        <v>0.0688828964761564</v>
      </c>
      <c r="N397" s="43" t="n">
        <f aca="false">ROUND(N$417*M397,0)</f>
        <v>8030267</v>
      </c>
      <c r="O397" s="43" t="n">
        <f aca="false">N397-DatosMinisterio!L397</f>
        <v>868</v>
      </c>
      <c r="P397" s="14" t="n">
        <f aca="false">N397+J397</f>
        <v>8276573.92240636</v>
      </c>
      <c r="Q397" s="43" t="n">
        <f aca="false">P397-DatosMinisterio!M397</f>
        <v>867.922406358644</v>
      </c>
      <c r="S397" s="14" t="n">
        <f aca="false">B397+DatosMinisterio!B397</f>
        <v>17441</v>
      </c>
      <c r="T397" s="14" t="n">
        <f aca="false">C397+DatosMinisterio!C397</f>
        <v>93</v>
      </c>
      <c r="U397" s="14" t="n">
        <f aca="false">D397+DatosMinisterio!D397</f>
        <v>879.136363636364</v>
      </c>
      <c r="V397" s="14" t="n">
        <f aca="false">E397+DatosMinisterio!E397</f>
        <v>487.318181818182</v>
      </c>
      <c r="W397" s="14" t="n">
        <f aca="false">F397+DatosMinisterio!F397</f>
        <v>111</v>
      </c>
      <c r="X397" s="14" t="n">
        <f aca="false">G397+DatosMinisterio!G397</f>
        <v>208</v>
      </c>
      <c r="Y397" s="14" t="n">
        <f aca="false">H397+DatosMinisterio!H397</f>
        <v>21</v>
      </c>
      <c r="Z397" s="14" t="n">
        <f aca="false">X397+0.33*Y397</f>
        <v>214.93</v>
      </c>
      <c r="AC397" s="50" t="n">
        <f aca="false">IF(T397&gt;0,S397/T397,0)</f>
        <v>187.537634408602</v>
      </c>
      <c r="AD397" s="51" t="n">
        <f aca="false">EXP((((AC397-AC$417)/AC$418+2)/4-1.9)^3)</f>
        <v>0.0519661257730105</v>
      </c>
      <c r="AE397" s="52" t="n">
        <f aca="false">S397/U397</f>
        <v>19.8387880668011</v>
      </c>
      <c r="AF397" s="51" t="n">
        <f aca="false">EXP((((AE397-AE$417)/AE$418+2)/4-1.9)^3)</f>
        <v>0.054021162909923</v>
      </c>
      <c r="AG397" s="51" t="n">
        <f aca="false">V397/U397</f>
        <v>0.554314668321183</v>
      </c>
      <c r="AH397" s="51" t="n">
        <f aca="false">EXP((((AG397-AG$417)/AG$418+2)/4-1.9)^3)</f>
        <v>0.0936955662119882</v>
      </c>
      <c r="AI397" s="51" t="n">
        <f aca="false">W397/U397</f>
        <v>0.12626027609741</v>
      </c>
      <c r="AJ397" s="51" t="n">
        <f aca="false">EXP((((AI397-AI$417)/AI$418+2)/4-1.9)^3)</f>
        <v>0.187316563511601</v>
      </c>
      <c r="AK397" s="51" t="n">
        <f aca="false">Z397/U397</f>
        <v>0.24447856884339</v>
      </c>
      <c r="AL397" s="51" t="n">
        <f aca="false">EXP((((AK397-AK$417)/AK$418+2)/4-1.9)^3)</f>
        <v>0.0999875490597449</v>
      </c>
      <c r="AM397" s="51" t="n">
        <f aca="false">0.01*AD397+0.15*AF397+0.24*AH397+0.25*AJ397+0.35*AL397</f>
        <v>0.112934554633907</v>
      </c>
      <c r="AO397" s="44" t="n">
        <f aca="false">0.01*AD397/$AM$417</f>
        <v>0.000184716238936946</v>
      </c>
      <c r="AP397" s="43" t="n">
        <f aca="false">AO397*$J$417</f>
        <v>1133.36582855652</v>
      </c>
      <c r="AQ397" s="44" t="n">
        <f aca="false">0.15*AF397/$AM$417</f>
        <v>0.00288031459550431</v>
      </c>
      <c r="AR397" s="43" t="n">
        <f aca="false">AQ397*$J$417</f>
        <v>17672.7837077256</v>
      </c>
      <c r="AS397" s="44" t="n">
        <f aca="false">0.24*AH397/$AM$417</f>
        <v>0.00799309581230384</v>
      </c>
      <c r="AT397" s="43" t="n">
        <f aca="false">AS397*$J$417</f>
        <v>49043.3418857983</v>
      </c>
      <c r="AU397" s="44" t="n">
        <f aca="false">0.25*AJ397/$AM$417</f>
        <v>0.0166456564674419</v>
      </c>
      <c r="AV397" s="43" t="n">
        <f aca="false">AU397*$J$417</f>
        <v>102132.970780817</v>
      </c>
      <c r="AW397" s="44" t="n">
        <f aca="false">0.35*AL397/$AM$417</f>
        <v>0.0124393791240661</v>
      </c>
      <c r="AX397" s="43" t="n">
        <f aca="false">AW397*$J$417</f>
        <v>76324.460203461</v>
      </c>
    </row>
    <row r="398" customFormat="false" ht="13.8" hidden="false" customHeight="false" outlineLevel="0" collapsed="false">
      <c r="A398" s="13" t="s">
        <v>28</v>
      </c>
      <c r="B398" s="41"/>
      <c r="C398" s="41"/>
      <c r="D398" s="41"/>
      <c r="E398" s="41"/>
      <c r="F398" s="41"/>
      <c r="G398" s="41"/>
      <c r="H398" s="41"/>
      <c r="I398" s="15" t="n">
        <f aca="false">AO398+AQ398+AS398+AU398+AW398</f>
        <v>0.0377464436235594</v>
      </c>
      <c r="J398" s="43" t="n">
        <f aca="false">AP398+AR398+AT398+AV398+AX398</f>
        <v>231601.34484484</v>
      </c>
      <c r="K398" s="15" t="n">
        <f aca="false">I398-DatosMinisterio!J398</f>
        <v>0</v>
      </c>
      <c r="L398" s="43" t="n">
        <f aca="false">J398-DatosMinisterio!K398</f>
        <v>0.344844840466976</v>
      </c>
      <c r="M398" s="44" t="n">
        <f aca="false">P432/P$451</f>
        <v>0.052274108645696</v>
      </c>
      <c r="N398" s="43" t="n">
        <f aca="false">ROUND(N$417*M398,0)</f>
        <v>6094039</v>
      </c>
      <c r="O398" s="43" t="n">
        <f aca="false">N398-DatosMinisterio!L398</f>
        <v>-738</v>
      </c>
      <c r="P398" s="14" t="n">
        <f aca="false">N398+J398</f>
        <v>6325640.34484484</v>
      </c>
      <c r="Q398" s="43" t="n">
        <f aca="false">P398-DatosMinisterio!M398</f>
        <v>-737.655155159533</v>
      </c>
      <c r="S398" s="14" t="n">
        <f aca="false">B398+DatosMinisterio!B398</f>
        <v>9876</v>
      </c>
      <c r="T398" s="14" t="n">
        <f aca="false">C398+DatosMinisterio!C398</f>
        <v>55</v>
      </c>
      <c r="U398" s="14" t="n">
        <f aca="false">D398+DatosMinisterio!D398</f>
        <v>644.886363636364</v>
      </c>
      <c r="V398" s="14" t="n">
        <f aca="false">E398+DatosMinisterio!E398</f>
        <v>331.909090909091</v>
      </c>
      <c r="W398" s="14" t="n">
        <f aca="false">F398+DatosMinisterio!F398</f>
        <v>70</v>
      </c>
      <c r="X398" s="14" t="n">
        <f aca="false">G398+DatosMinisterio!G398</f>
        <v>181</v>
      </c>
      <c r="Y398" s="14" t="n">
        <f aca="false">H398+DatosMinisterio!H398</f>
        <v>48</v>
      </c>
      <c r="Z398" s="14" t="n">
        <f aca="false">X398+0.33*Y398</f>
        <v>196.84</v>
      </c>
      <c r="AC398" s="50" t="n">
        <f aca="false">IF(T398&gt;0,S398/T398,0)</f>
        <v>179.563636363636</v>
      </c>
      <c r="AD398" s="51" t="n">
        <f aca="false">EXP((((AC398-AC$417)/AC$418+2)/4-1.9)^3)</f>
        <v>0.0447690799046873</v>
      </c>
      <c r="AE398" s="52" t="n">
        <f aca="false">S398/U398</f>
        <v>15.3143259911894</v>
      </c>
      <c r="AF398" s="51" t="n">
        <f aca="false">EXP((((AE398-AE$417)/AE$418+2)/4-1.9)^3)</f>
        <v>0.00796220122108135</v>
      </c>
      <c r="AG398" s="51" t="n">
        <f aca="false">V398/U398</f>
        <v>0.514678414096916</v>
      </c>
      <c r="AH398" s="51" t="n">
        <f aca="false">EXP((((AG398-AG$417)/AG$418+2)/4-1.9)^3)</f>
        <v>0.0627640592487606</v>
      </c>
      <c r="AI398" s="51" t="n">
        <f aca="false">W398/U398</f>
        <v>0.108546255506608</v>
      </c>
      <c r="AJ398" s="51" t="n">
        <f aca="false">EXP((((AI398-AI$417)/AI$418+2)/4-1.9)^3)</f>
        <v>0.137141779061409</v>
      </c>
      <c r="AK398" s="51" t="n">
        <f aca="false">Z398/U398</f>
        <v>0.305232070484581</v>
      </c>
      <c r="AL398" s="51" t="n">
        <f aca="false">EXP((((AK398-AK$417)/AK$418+2)/4-1.9)^3)</f>
        <v>0.157717252426136</v>
      </c>
      <c r="AM398" s="51" t="n">
        <f aca="false">0.01*AD398+0.15*AF398+0.24*AH398+0.25*AJ398+0.35*AL398</f>
        <v>0.106191878316412</v>
      </c>
      <c r="AO398" s="44" t="n">
        <f aca="false">0.01*AD398/$AM$417</f>
        <v>0.00015913397309592</v>
      </c>
      <c r="AP398" s="43" t="n">
        <f aca="false">AO398*$J$417</f>
        <v>976.400387466285</v>
      </c>
      <c r="AQ398" s="44" t="n">
        <f aca="false">0.15*AF398/$AM$417</f>
        <v>0.000424530742288228</v>
      </c>
      <c r="AR398" s="43" t="n">
        <f aca="false">AQ398*$J$417</f>
        <v>2604.79879435753</v>
      </c>
      <c r="AS398" s="44" t="n">
        <f aca="false">0.24*AH398/$AM$417</f>
        <v>0.00535435303319902</v>
      </c>
      <c r="AT398" s="43" t="n">
        <f aca="false">AS398*$J$417</f>
        <v>32852.7735123887</v>
      </c>
      <c r="AU398" s="44" t="n">
        <f aca="false">0.25*AJ398/$AM$417</f>
        <v>0.0121869358416276</v>
      </c>
      <c r="AV398" s="43" t="n">
        <f aca="false">AU398*$J$417</f>
        <v>74775.5406736401</v>
      </c>
      <c r="AW398" s="44" t="n">
        <f aca="false">0.35*AL398/$AM$417</f>
        <v>0.0196214900333487</v>
      </c>
      <c r="AX398" s="43" t="n">
        <f aca="false">AW398*$J$417</f>
        <v>120391.831476988</v>
      </c>
    </row>
    <row r="399" customFormat="false" ht="13.8" hidden="false" customHeight="false" outlineLevel="0" collapsed="false">
      <c r="A399" s="13" t="s">
        <v>29</v>
      </c>
      <c r="B399" s="41"/>
      <c r="C399" s="41"/>
      <c r="D399" s="41"/>
      <c r="E399" s="41"/>
      <c r="F399" s="41"/>
      <c r="G399" s="41"/>
      <c r="H399" s="41"/>
      <c r="I399" s="15" t="n">
        <f aca="false">AO399+AQ399+AS399+AU399+AW399</f>
        <v>0.0558083543174161</v>
      </c>
      <c r="J399" s="43" t="n">
        <f aca="false">AP399+AR399+AT399+AV399+AX399</f>
        <v>342424.045093976</v>
      </c>
      <c r="K399" s="15" t="n">
        <f aca="false">I399-DatosMinisterio!J399</f>
        <v>-2.56739074444567E-016</v>
      </c>
      <c r="L399" s="43" t="n">
        <f aca="false">J399-DatosMinisterio!K399</f>
        <v>0.045093976368662</v>
      </c>
      <c r="M399" s="44" t="n">
        <f aca="false">P433/P$451</f>
        <v>0.048540754437266</v>
      </c>
      <c r="N399" s="43" t="n">
        <f aca="false">ROUND(N$417*M399,0)</f>
        <v>5658810</v>
      </c>
      <c r="O399" s="43" t="n">
        <f aca="false">N399-DatosMinisterio!L399</f>
        <v>1070</v>
      </c>
      <c r="P399" s="14" t="n">
        <f aca="false">N399+J399</f>
        <v>6001234.04509398</v>
      </c>
      <c r="Q399" s="43" t="n">
        <f aca="false">P399-DatosMinisterio!M399</f>
        <v>1070.04509397596</v>
      </c>
      <c r="S399" s="14" t="n">
        <f aca="false">B399+DatosMinisterio!B399</f>
        <v>8420</v>
      </c>
      <c r="T399" s="14" t="n">
        <f aca="false">C399+DatosMinisterio!C399</f>
        <v>34</v>
      </c>
      <c r="U399" s="14" t="n">
        <f aca="false">D399+DatosMinisterio!D399</f>
        <v>375.261363636364</v>
      </c>
      <c r="V399" s="14" t="n">
        <f aca="false">E399+DatosMinisterio!E399</f>
        <v>237.681818181818</v>
      </c>
      <c r="W399" s="14" t="n">
        <f aca="false">F399+DatosMinisterio!F399</f>
        <v>45</v>
      </c>
      <c r="X399" s="14" t="n">
        <f aca="false">G399+DatosMinisterio!G399</f>
        <v>108</v>
      </c>
      <c r="Y399" s="14" t="n">
        <f aca="false">H399+DatosMinisterio!H399</f>
        <v>6</v>
      </c>
      <c r="Z399" s="14" t="n">
        <f aca="false">X399+0.33*Y399</f>
        <v>109.98</v>
      </c>
      <c r="AC399" s="50" t="n">
        <f aca="false">IF(T399&gt;0,S399/T399,0)</f>
        <v>247.647058823529</v>
      </c>
      <c r="AD399" s="51" t="n">
        <f aca="false">EXP((((AC399-AC$417)/AC$418+2)/4-1.9)^3)</f>
        <v>0.137546388634356</v>
      </c>
      <c r="AE399" s="52" t="n">
        <f aca="false">S399/U399</f>
        <v>22.4376949398904</v>
      </c>
      <c r="AF399" s="51" t="n">
        <f aca="false">EXP((((AE399-AE$417)/AE$418+2)/4-1.9)^3)</f>
        <v>0.123569053995389</v>
      </c>
      <c r="AG399" s="51" t="n">
        <f aca="false">V399/U399</f>
        <v>0.63337673742543</v>
      </c>
      <c r="AH399" s="51" t="n">
        <f aca="false">EXP((((AG399-AG$417)/AG$418+2)/4-1.9)^3)</f>
        <v>0.184932641506847</v>
      </c>
      <c r="AI399" s="51" t="n">
        <f aca="false">W399/U399</f>
        <v>0.119916421887775</v>
      </c>
      <c r="AJ399" s="51" t="n">
        <f aca="false">EXP((((AI399-AI$417)/AI$418+2)/4-1.9)^3)</f>
        <v>0.16820893250963</v>
      </c>
      <c r="AK399" s="51" t="n">
        <f aca="false">Z399/U399</f>
        <v>0.293075735093722</v>
      </c>
      <c r="AL399" s="51" t="n">
        <f aca="false">EXP((((AK399-AK$417)/AK$418+2)/4-1.9)^3)</f>
        <v>0.14473848842442</v>
      </c>
      <c r="AM399" s="51" t="n">
        <f aca="false">0.01*AD399+0.15*AF399+0.24*AH399+0.25*AJ399+0.35*AL399</f>
        <v>0.15700536002325</v>
      </c>
      <c r="AO399" s="44" t="n">
        <f aca="false">0.01*AD399/$AM$417</f>
        <v>0.000488915638985218</v>
      </c>
      <c r="AP399" s="43" t="n">
        <f aca="false">AO399*$J$417</f>
        <v>2999.84604202491</v>
      </c>
      <c r="AQ399" s="44" t="n">
        <f aca="false">0.15*AF399/$AM$417</f>
        <v>0.00658848737427313</v>
      </c>
      <c r="AR399" s="43" t="n">
        <f aca="false">AQ399*$J$417</f>
        <v>40425.0676326635</v>
      </c>
      <c r="AS399" s="44" t="n">
        <f aca="false">0.24*AH399/$AM$417</f>
        <v>0.0157764596783827</v>
      </c>
      <c r="AT399" s="43" t="n">
        <f aca="false">AS399*$J$417</f>
        <v>96799.8287426286</v>
      </c>
      <c r="AU399" s="44" t="n">
        <f aca="false">0.25*AJ399/$AM$417</f>
        <v>0.0149476802948983</v>
      </c>
      <c r="AV399" s="43" t="n">
        <f aca="false">AU399*$J$417</f>
        <v>91714.676305251</v>
      </c>
      <c r="AW399" s="44" t="n">
        <f aca="false">0.35*AL399/$AM$417</f>
        <v>0.0180068113308768</v>
      </c>
      <c r="AX399" s="43" t="n">
        <f aca="false">AW399*$J$417</f>
        <v>110484.626371408</v>
      </c>
    </row>
    <row r="400" customFormat="false" ht="13.8" hidden="false" customHeight="false" outlineLevel="0" collapsed="false">
      <c r="A400" s="13" t="s">
        <v>30</v>
      </c>
      <c r="B400" s="41"/>
      <c r="C400" s="41"/>
      <c r="D400" s="41"/>
      <c r="E400" s="41"/>
      <c r="F400" s="41"/>
      <c r="G400" s="41"/>
      <c r="H400" s="41"/>
      <c r="I400" s="15" t="n">
        <f aca="false">AO400+AQ400+AS400+AU400+AW400</f>
        <v>0.0148527769909226</v>
      </c>
      <c r="J400" s="43" t="n">
        <f aca="false">AP400+AR400+AT400+AV400+AX400</f>
        <v>91132.3768693048</v>
      </c>
      <c r="K400" s="15" t="n">
        <f aca="false">I400-DatosMinisterio!J400</f>
        <v>-7.97972798949331E-017</v>
      </c>
      <c r="L400" s="43" t="n">
        <f aca="false">J400-DatosMinisterio!K400</f>
        <v>0.376869304804131</v>
      </c>
      <c r="M400" s="44" t="n">
        <f aca="false">P434/P$451</f>
        <v>0.0217752683695734</v>
      </c>
      <c r="N400" s="43" t="n">
        <f aca="false">ROUND(N$417*M400,0)</f>
        <v>2538529</v>
      </c>
      <c r="O400" s="43" t="n">
        <f aca="false">N400-DatosMinisterio!L400</f>
        <v>278</v>
      </c>
      <c r="P400" s="14" t="n">
        <f aca="false">N400+J400</f>
        <v>2629661.37686931</v>
      </c>
      <c r="Q400" s="43" t="n">
        <f aca="false">P400-DatosMinisterio!M400</f>
        <v>278.376869305037</v>
      </c>
      <c r="S400" s="14" t="n">
        <f aca="false">B400+DatosMinisterio!B400</f>
        <v>12948</v>
      </c>
      <c r="T400" s="14" t="n">
        <f aca="false">C400+DatosMinisterio!C400</f>
        <v>62</v>
      </c>
      <c r="U400" s="14" t="n">
        <f aca="false">D400+DatosMinisterio!D400</f>
        <v>573.602272727273</v>
      </c>
      <c r="V400" s="14" t="n">
        <f aca="false">E400+DatosMinisterio!E400</f>
        <v>191.181818181818</v>
      </c>
      <c r="W400" s="14" t="n">
        <f aca="false">F400+DatosMinisterio!F400</f>
        <v>26</v>
      </c>
      <c r="X400" s="14" t="n">
        <f aca="false">G400+DatosMinisterio!G400</f>
        <v>71</v>
      </c>
      <c r="Y400" s="14" t="n">
        <f aca="false">H400+DatosMinisterio!H400</f>
        <v>10</v>
      </c>
      <c r="Z400" s="14" t="n">
        <f aca="false">X400+0.33*Y400</f>
        <v>74.3</v>
      </c>
      <c r="AC400" s="50" t="n">
        <f aca="false">IF(T400&gt;0,S400/T400,0)</f>
        <v>208.838709677419</v>
      </c>
      <c r="AD400" s="51" t="n">
        <f aca="false">EXP((((AC400-AC$417)/AC$418+2)/4-1.9)^3)</f>
        <v>0.0755855602343514</v>
      </c>
      <c r="AE400" s="52" t="n">
        <f aca="false">S400/U400</f>
        <v>22.5731323176892</v>
      </c>
      <c r="AF400" s="51" t="n">
        <f aca="false">EXP((((AE400-AE$417)/AE$418+2)/4-1.9)^3)</f>
        <v>0.128379555036522</v>
      </c>
      <c r="AG400" s="51" t="n">
        <f aca="false">V400/U400</f>
        <v>0.333300314994948</v>
      </c>
      <c r="AH400" s="51" t="n">
        <f aca="false">EXP((((AG400-AG$417)/AG$418+2)/4-1.9)^3)</f>
        <v>0.005620435848018</v>
      </c>
      <c r="AI400" s="51" t="n">
        <f aca="false">W400/U400</f>
        <v>0.0453275749351189</v>
      </c>
      <c r="AJ400" s="51" t="n">
        <f aca="false">EXP((((AI400-AI$417)/AI$418+2)/4-1.9)^3)</f>
        <v>0.0330118450085676</v>
      </c>
      <c r="AK400" s="51" t="n">
        <f aca="false">Z400/U400</f>
        <v>0.129532262218436</v>
      </c>
      <c r="AL400" s="51" t="n">
        <f aca="false">EXP((((AK400-AK$417)/AK$418+2)/4-1.9)^3)</f>
        <v>0.0347731069439854</v>
      </c>
      <c r="AM400" s="51" t="n">
        <f aca="false">0.01*AD400+0.15*AF400+0.24*AH400+0.25*AJ400+0.35*AL400</f>
        <v>0.0417852421438829</v>
      </c>
      <c r="AO400" s="44" t="n">
        <f aca="false">0.01*AD400/$AM$417</f>
        <v>0.000268672720868538</v>
      </c>
      <c r="AP400" s="43" t="n">
        <f aca="false">AO400*$J$417</f>
        <v>1648.49870617846</v>
      </c>
      <c r="AQ400" s="44" t="n">
        <f aca="false">0.15*AF400/$AM$417</f>
        <v>0.00684497493607492</v>
      </c>
      <c r="AR400" s="43" t="n">
        <f aca="false">AQ400*$J$417</f>
        <v>41998.8016999491</v>
      </c>
      <c r="AS400" s="44" t="n">
        <f aca="false">0.24*AH400/$AM$417</f>
        <v>0.000479475006730543</v>
      </c>
      <c r="AT400" s="43" t="n">
        <f aca="false">AS400*$J$417</f>
        <v>2941.92103197168</v>
      </c>
      <c r="AU400" s="44" t="n">
        <f aca="false">0.25*AJ400/$AM$417</f>
        <v>0.00293355708148587</v>
      </c>
      <c r="AV400" s="43" t="n">
        <f aca="false">AU400*$J$417</f>
        <v>17999.4643211149</v>
      </c>
      <c r="AW400" s="44" t="n">
        <f aca="false">0.35*AL400/$AM$417</f>
        <v>0.00432609724576275</v>
      </c>
      <c r="AX400" s="43" t="n">
        <f aca="false">AW400*$J$417</f>
        <v>26543.6911100907</v>
      </c>
    </row>
    <row r="401" customFormat="false" ht="13.8" hidden="false" customHeight="false" outlineLevel="0" collapsed="false">
      <c r="A401" s="13" t="s">
        <v>31</v>
      </c>
      <c r="B401" s="41"/>
      <c r="C401" s="41"/>
      <c r="D401" s="41"/>
      <c r="E401" s="41"/>
      <c r="F401" s="41"/>
      <c r="G401" s="41"/>
      <c r="H401" s="41"/>
      <c r="I401" s="15" t="n">
        <f aca="false">AO401+AQ401+AS401+AU401+AW401</f>
        <v>0.0120008680773538</v>
      </c>
      <c r="J401" s="43" t="n">
        <f aca="false">AP401+AR401+AT401+AV401+AX401</f>
        <v>73633.8822735048</v>
      </c>
      <c r="K401" s="15" t="n">
        <f aca="false">I401-DatosMinisterio!J401</f>
        <v>0</v>
      </c>
      <c r="L401" s="43" t="n">
        <f aca="false">J401-DatosMinisterio!K401</f>
        <v>-0.11772649519844</v>
      </c>
      <c r="M401" s="44" t="n">
        <f aca="false">P435/P$451</f>
        <v>0.0211653978996549</v>
      </c>
      <c r="N401" s="43" t="n">
        <f aca="false">ROUND(N$417*M401,0)</f>
        <v>2467431</v>
      </c>
      <c r="O401" s="43" t="n">
        <f aca="false">N401-DatosMinisterio!L401</f>
        <v>-155</v>
      </c>
      <c r="P401" s="14" t="n">
        <f aca="false">N401+J401</f>
        <v>2541064.8822735</v>
      </c>
      <c r="Q401" s="43" t="n">
        <f aca="false">P401-DatosMinisterio!M401</f>
        <v>-155.117726495024</v>
      </c>
      <c r="S401" s="14" t="n">
        <f aca="false">B401+DatosMinisterio!B401</f>
        <v>6038</v>
      </c>
      <c r="T401" s="14" t="n">
        <f aca="false">C401+DatosMinisterio!C401</f>
        <v>33</v>
      </c>
      <c r="U401" s="14" t="n">
        <f aca="false">D401+DatosMinisterio!D401</f>
        <v>360.275</v>
      </c>
      <c r="V401" s="14" t="n">
        <f aca="false">E401+DatosMinisterio!E401</f>
        <v>177.25</v>
      </c>
      <c r="W401" s="14" t="n">
        <f aca="false">F401+DatosMinisterio!F401</f>
        <v>15</v>
      </c>
      <c r="X401" s="14" t="n">
        <f aca="false">G401+DatosMinisterio!G401</f>
        <v>43</v>
      </c>
      <c r="Y401" s="14" t="n">
        <f aca="false">H401+DatosMinisterio!H401</f>
        <v>7</v>
      </c>
      <c r="Z401" s="14" t="n">
        <f aca="false">X401+0.33*Y401</f>
        <v>45.31</v>
      </c>
      <c r="AC401" s="50" t="n">
        <f aca="false">IF(T401&gt;0,S401/T401,0)</f>
        <v>182.969696969697</v>
      </c>
      <c r="AD401" s="51" t="n">
        <f aca="false">EXP((((AC401-AC$417)/AC$418+2)/4-1.9)^3)</f>
        <v>0.0477410894060609</v>
      </c>
      <c r="AE401" s="52" t="n">
        <f aca="false">S401/U401</f>
        <v>16.7594198875859</v>
      </c>
      <c r="AF401" s="51" t="n">
        <f aca="false">EXP((((AE401-AE$417)/AE$418+2)/4-1.9)^3)</f>
        <v>0.0157462965991514</v>
      </c>
      <c r="AG401" s="51" t="n">
        <f aca="false">V401/U401</f>
        <v>0.491985289015336</v>
      </c>
      <c r="AH401" s="51" t="n">
        <f aca="false">EXP((((AG401-AG$417)/AG$418+2)/4-1.9)^3)</f>
        <v>0.0489522720801136</v>
      </c>
      <c r="AI401" s="51" t="n">
        <f aca="false">W401/U401</f>
        <v>0.0416348622579974</v>
      </c>
      <c r="AJ401" s="51" t="n">
        <f aca="false">EXP((((AI401-AI$417)/AI$418+2)/4-1.9)^3)</f>
        <v>0.0298855377163028</v>
      </c>
      <c r="AK401" s="51" t="n">
        <f aca="false">Z401/U401</f>
        <v>0.125765040593991</v>
      </c>
      <c r="AL401" s="51" t="n">
        <f aca="false">EXP((((AK401-AK$417)/AK$418+2)/4-1.9)^3)</f>
        <v>0.0334362747314676</v>
      </c>
      <c r="AM401" s="51" t="n">
        <f aca="false">0.01*AD401+0.15*AF401+0.24*AH401+0.25*AJ401+0.35*AL401</f>
        <v>0.03376198126825</v>
      </c>
      <c r="AO401" s="44" t="n">
        <f aca="false">0.01*AD401/$AM$417</f>
        <v>0.000169698132132453</v>
      </c>
      <c r="AP401" s="43" t="n">
        <f aca="false">AO401*$J$417</f>
        <v>1041.21903540081</v>
      </c>
      <c r="AQ401" s="44" t="n">
        <f aca="false">0.15*AF401/$AM$417</f>
        <v>0.000839565190318123</v>
      </c>
      <c r="AR401" s="43" t="n">
        <f aca="false">AQ401*$J$417</f>
        <v>5151.33105258238</v>
      </c>
      <c r="AS401" s="44" t="n">
        <f aca="false">0.24*AH401/$AM$417</f>
        <v>0.0041760802222064</v>
      </c>
      <c r="AT401" s="43" t="n">
        <f aca="false">AS401*$J$417</f>
        <v>25623.2297084347</v>
      </c>
      <c r="AU401" s="44" t="n">
        <f aca="false">0.25*AJ401/$AM$417</f>
        <v>0.00265574162180028</v>
      </c>
      <c r="AV401" s="43" t="n">
        <f aca="false">AU401*$J$417</f>
        <v>16294.8683935211</v>
      </c>
      <c r="AW401" s="44" t="n">
        <f aca="false">0.35*AL401/$AM$417</f>
        <v>0.00415978291089655</v>
      </c>
      <c r="AX401" s="43" t="n">
        <f aca="false">AW401*$J$417</f>
        <v>25523.2340835658</v>
      </c>
    </row>
    <row r="402" customFormat="false" ht="13.8" hidden="false" customHeight="false" outlineLevel="0" collapsed="false">
      <c r="A402" s="13" t="s">
        <v>32</v>
      </c>
      <c r="B402" s="41"/>
      <c r="C402" s="41"/>
      <c r="D402" s="41"/>
      <c r="E402" s="41"/>
      <c r="F402" s="41"/>
      <c r="G402" s="41"/>
      <c r="H402" s="41"/>
      <c r="I402" s="15" t="n">
        <f aca="false">AO402+AQ402+AS402+AU402+AW402</f>
        <v>0.0238360007383351</v>
      </c>
      <c r="J402" s="43" t="n">
        <f aca="false">AP402+AR402+AT402+AV402+AX402</f>
        <v>146250.859598212</v>
      </c>
      <c r="K402" s="15" t="n">
        <f aca="false">I402-DatosMinisterio!J402</f>
        <v>0</v>
      </c>
      <c r="L402" s="43" t="n">
        <f aca="false">J402-DatosMinisterio!K402</f>
        <v>-0.140401787677547</v>
      </c>
      <c r="M402" s="44" t="n">
        <f aca="false">P436/P$451</f>
        <v>0.0208412100206344</v>
      </c>
      <c r="N402" s="43" t="n">
        <f aca="false">ROUND(N$417*M402,0)</f>
        <v>2429638</v>
      </c>
      <c r="O402" s="43" t="n">
        <f aca="false">N402-DatosMinisterio!L402</f>
        <v>381</v>
      </c>
      <c r="P402" s="14" t="n">
        <f aca="false">N402+J402</f>
        <v>2575888.85959821</v>
      </c>
      <c r="Q402" s="43" t="n">
        <f aca="false">P402-DatosMinisterio!M402</f>
        <v>380.85959821241</v>
      </c>
      <c r="S402" s="14" t="n">
        <f aca="false">B402+DatosMinisterio!B402</f>
        <v>8098</v>
      </c>
      <c r="T402" s="14" t="n">
        <f aca="false">C402+DatosMinisterio!C402</f>
        <v>39</v>
      </c>
      <c r="U402" s="14" t="n">
        <f aca="false">D402+DatosMinisterio!D402</f>
        <v>311.431818181818</v>
      </c>
      <c r="V402" s="14" t="n">
        <f aca="false">E402+DatosMinisterio!E402</f>
        <v>144</v>
      </c>
      <c r="W402" s="14" t="n">
        <f aca="false">F402+DatosMinisterio!F402</f>
        <v>8</v>
      </c>
      <c r="X402" s="14" t="n">
        <f aca="false">G402+DatosMinisterio!G402</f>
        <v>30</v>
      </c>
      <c r="Y402" s="14" t="n">
        <f aca="false">H402+DatosMinisterio!H402</f>
        <v>10</v>
      </c>
      <c r="Z402" s="14" t="n">
        <f aca="false">X402+0.33*Y402</f>
        <v>33.3</v>
      </c>
      <c r="AC402" s="50" t="n">
        <f aca="false">IF(T402&gt;0,S402/T402,0)</f>
        <v>207.641025641026</v>
      </c>
      <c r="AD402" s="51" t="n">
        <f aca="false">EXP((((AC402-AC$417)/AC$418+2)/4-1.9)^3)</f>
        <v>0.0740759016818012</v>
      </c>
      <c r="AE402" s="52" t="n">
        <f aca="false">S402/U402</f>
        <v>26.0024812084945</v>
      </c>
      <c r="AF402" s="51" t="n">
        <f aca="false">EXP((((AE402-AE$417)/AE$418+2)/4-1.9)^3)</f>
        <v>0.291163808817382</v>
      </c>
      <c r="AG402" s="51" t="n">
        <f aca="false">V402/U402</f>
        <v>0.462380500620302</v>
      </c>
      <c r="AH402" s="51" t="n">
        <f aca="false">EXP((((AG402-AG$417)/AG$418+2)/4-1.9)^3)</f>
        <v>0.0346338706036653</v>
      </c>
      <c r="AI402" s="51" t="n">
        <f aca="false">W402/U402</f>
        <v>0.0256878055900168</v>
      </c>
      <c r="AJ402" s="51" t="n">
        <f aca="false">EXP((((AI402-AI$417)/AI$418+2)/4-1.9)^3)</f>
        <v>0.0190197935123285</v>
      </c>
      <c r="AK402" s="51" t="n">
        <f aca="false">Z402/U402</f>
        <v>0.106925490768445</v>
      </c>
      <c r="AL402" s="51" t="n">
        <f aca="false">EXP((((AK402-AK$417)/AK$418+2)/4-1.9)^3)</f>
        <v>0.0273579779091212</v>
      </c>
      <c r="AM402" s="51" t="n">
        <f aca="false">0.01*AD402+0.15*AF402+0.24*AH402+0.25*AJ402+0.35*AL402</f>
        <v>0.0670576999305795</v>
      </c>
      <c r="AO402" s="44" t="n">
        <f aca="false">0.01*AD402/$AM$417</f>
        <v>0.000263306562707659</v>
      </c>
      <c r="AP402" s="43" t="n">
        <f aca="false">AO402*$J$417</f>
        <v>1615.5734997907</v>
      </c>
      <c r="AQ402" s="44" t="n">
        <f aca="false">0.15*AF402/$AM$417</f>
        <v>0.0155243486634621</v>
      </c>
      <c r="AR402" s="43" t="n">
        <f aca="false">AQ402*$J$417</f>
        <v>95252.9479109372</v>
      </c>
      <c r="AS402" s="44" t="n">
        <f aca="false">0.24*AH402/$AM$417</f>
        <v>0.0029545885390104</v>
      </c>
      <c r="AT402" s="43" t="n">
        <f aca="false">AS402*$J$417</f>
        <v>18128.5073084571</v>
      </c>
      <c r="AU402" s="44" t="n">
        <f aca="false">0.25*AJ402/$AM$417</f>
        <v>0.00169017060185547</v>
      </c>
      <c r="AV402" s="43" t="n">
        <f aca="false">AU402*$J$417</f>
        <v>10370.4017340224</v>
      </c>
      <c r="AW402" s="44" t="n">
        <f aca="false">0.35*AL402/$AM$417</f>
        <v>0.00340358637129946</v>
      </c>
      <c r="AX402" s="43" t="n">
        <f aca="false">AW402*$J$417</f>
        <v>20883.4291450049</v>
      </c>
    </row>
    <row r="403" customFormat="false" ht="13.8" hidden="false" customHeight="false" outlineLevel="0" collapsed="false">
      <c r="A403" s="13" t="s">
        <v>33</v>
      </c>
      <c r="B403" s="41"/>
      <c r="C403" s="41"/>
      <c r="D403" s="41"/>
      <c r="E403" s="41"/>
      <c r="F403" s="41"/>
      <c r="G403" s="41"/>
      <c r="H403" s="41"/>
      <c r="I403" s="15" t="n">
        <f aca="false">AO403+AQ403+AS403+AU403+AW403</f>
        <v>0.0229668660818655</v>
      </c>
      <c r="J403" s="43" t="n">
        <f aca="false">AP403+AR403+AT403+AV403+AX403</f>
        <v>140918.098787761</v>
      </c>
      <c r="K403" s="15" t="n">
        <f aca="false">I403-DatosMinisterio!J403</f>
        <v>0</v>
      </c>
      <c r="L403" s="43" t="n">
        <f aca="false">J403-DatosMinisterio!K403</f>
        <v>0.0987877614970785</v>
      </c>
      <c r="M403" s="44" t="n">
        <f aca="false">P437/P$451</f>
        <v>0.0204093161777877</v>
      </c>
      <c r="N403" s="43" t="n">
        <f aca="false">ROUND(N$417*M403,0)</f>
        <v>2379288</v>
      </c>
      <c r="O403" s="43" t="n">
        <f aca="false">N403-DatosMinisterio!L403</f>
        <v>-963</v>
      </c>
      <c r="P403" s="14" t="n">
        <f aca="false">N403+J403</f>
        <v>2520206.09878776</v>
      </c>
      <c r="Q403" s="43" t="n">
        <f aca="false">P403-DatosMinisterio!M403</f>
        <v>-962.901212238707</v>
      </c>
      <c r="S403" s="14" t="n">
        <f aca="false">B403+DatosMinisterio!B403</f>
        <v>8783</v>
      </c>
      <c r="T403" s="14" t="n">
        <f aca="false">C403+DatosMinisterio!C403</f>
        <v>36</v>
      </c>
      <c r="U403" s="14" t="n">
        <f aca="false">D403+DatosMinisterio!D403</f>
        <v>418.818181818182</v>
      </c>
      <c r="V403" s="14" t="n">
        <f aca="false">E403+DatosMinisterio!E403</f>
        <v>256.840909090909</v>
      </c>
      <c r="W403" s="14" t="n">
        <f aca="false">F403+DatosMinisterio!F403</f>
        <v>12</v>
      </c>
      <c r="X403" s="14" t="n">
        <f aca="false">G403+DatosMinisterio!G403</f>
        <v>36</v>
      </c>
      <c r="Y403" s="14" t="n">
        <f aca="false">H403+DatosMinisterio!H403</f>
        <v>11</v>
      </c>
      <c r="Z403" s="14" t="n">
        <f aca="false">X403+0.33*Y403</f>
        <v>39.63</v>
      </c>
      <c r="AC403" s="50" t="n">
        <f aca="false">IF(T403&gt;0,S403/T403,0)</f>
        <v>243.972222222222</v>
      </c>
      <c r="AD403" s="51" t="n">
        <f aca="false">EXP((((AC403-AC$417)/AC$418+2)/4-1.9)^3)</f>
        <v>0.130545567212538</v>
      </c>
      <c r="AE403" s="52" t="n">
        <f aca="false">S403/U403</f>
        <v>20.9709138267853</v>
      </c>
      <c r="AF403" s="51" t="n">
        <f aca="false">EXP((((AE403-AE$417)/AE$418+2)/4-1.9)^3)</f>
        <v>0.0792359817939242</v>
      </c>
      <c r="AG403" s="51" t="n">
        <f aca="false">V403/U403</f>
        <v>0.613251573692207</v>
      </c>
      <c r="AH403" s="51" t="n">
        <f aca="false">EXP((((AG403-AG$417)/AG$418+2)/4-1.9)^3)</f>
        <v>0.157796668591133</v>
      </c>
      <c r="AI403" s="51" t="n">
        <f aca="false">W403/U403</f>
        <v>0.0286520512263946</v>
      </c>
      <c r="AJ403" s="51" t="n">
        <f aca="false">EXP((((AI403-AI$417)/AI$418+2)/4-1.9)^3)</f>
        <v>0.0207438490641612</v>
      </c>
      <c r="AK403" s="51" t="n">
        <f aca="false">Z403/U403</f>
        <v>0.0946233991751682</v>
      </c>
      <c r="AL403" s="51" t="n">
        <f aca="false">EXP((((AK403-AK$417)/AK$418+2)/4-1.9)^3)</f>
        <v>0.0238987204071299</v>
      </c>
      <c r="AM403" s="51" t="n">
        <f aca="false">0.01*AD403+0.15*AF403+0.24*AH403+0.25*AJ403+0.35*AL403</f>
        <v>0.0646125678116217</v>
      </c>
      <c r="AO403" s="44" t="n">
        <f aca="false">0.01*AD403/$AM$417</f>
        <v>0.00046403086292637</v>
      </c>
      <c r="AP403" s="43" t="n">
        <f aca="false">AO403*$J$417</f>
        <v>2847.16019805855</v>
      </c>
      <c r="AQ403" s="44" t="n">
        <f aca="false">0.15*AF403/$AM$417</f>
        <v>0.00422472495141774</v>
      </c>
      <c r="AR403" s="43" t="n">
        <f aca="false">AQ403*$J$417</f>
        <v>25921.6998058382</v>
      </c>
      <c r="AS403" s="44" t="n">
        <f aca="false">0.24*AH403/$AM$417</f>
        <v>0.0134615109540787</v>
      </c>
      <c r="AT403" s="43" t="n">
        <f aca="false">AS403*$J$417</f>
        <v>82595.967760583</v>
      </c>
      <c r="AU403" s="44" t="n">
        <f aca="false">0.25*AJ403/$AM$417</f>
        <v>0.00184337668202582</v>
      </c>
      <c r="AV403" s="43" t="n">
        <f aca="false">AU403*$J$417</f>
        <v>11310.4302718027</v>
      </c>
      <c r="AW403" s="44" t="n">
        <f aca="false">0.35*AL403/$AM$417</f>
        <v>0.00297322263141693</v>
      </c>
      <c r="AX403" s="43" t="n">
        <f aca="false">AW403*$J$417</f>
        <v>18242.8407514791</v>
      </c>
    </row>
    <row r="404" customFormat="false" ht="13.8" hidden="false" customHeight="false" outlineLevel="0" collapsed="false">
      <c r="A404" s="13" t="s">
        <v>34</v>
      </c>
      <c r="B404" s="41"/>
      <c r="C404" s="41"/>
      <c r="D404" s="41"/>
      <c r="E404" s="41"/>
      <c r="F404" s="41"/>
      <c r="G404" s="41"/>
      <c r="H404" s="41"/>
      <c r="I404" s="15" t="n">
        <f aca="false">AO404+AQ404+AS404+AU404+AW404</f>
        <v>0.0255225406034653</v>
      </c>
      <c r="J404" s="43" t="n">
        <f aca="false">AP404+AR404+AT404+AV404+AX404</f>
        <v>156598.98417371</v>
      </c>
      <c r="K404" s="15" t="n">
        <f aca="false">I404-DatosMinisterio!J404</f>
        <v>0</v>
      </c>
      <c r="L404" s="43" t="n">
        <f aca="false">J404-DatosMinisterio!K404</f>
        <v>-0.0158262900658883</v>
      </c>
      <c r="M404" s="44" t="n">
        <f aca="false">P438/P$451</f>
        <v>0.0211906428362647</v>
      </c>
      <c r="N404" s="43" t="n">
        <f aca="false">ROUND(N$417*M404,0)</f>
        <v>2470374</v>
      </c>
      <c r="O404" s="43" t="n">
        <f aca="false">N404-DatosMinisterio!L404</f>
        <v>-541</v>
      </c>
      <c r="P404" s="14" t="n">
        <f aca="false">N404+J404</f>
        <v>2626972.98417371</v>
      </c>
      <c r="Q404" s="43" t="n">
        <f aca="false">P404-DatosMinisterio!M404</f>
        <v>-541.015826290008</v>
      </c>
      <c r="S404" s="14" t="n">
        <f aca="false">B404+DatosMinisterio!B404</f>
        <v>7218</v>
      </c>
      <c r="T404" s="14" t="n">
        <f aca="false">C404+DatosMinisterio!C404</f>
        <v>43</v>
      </c>
      <c r="U404" s="14" t="n">
        <f aca="false">D404+DatosMinisterio!D404</f>
        <v>423.136363636364</v>
      </c>
      <c r="V404" s="14" t="n">
        <f aca="false">E404+DatosMinisterio!E404</f>
        <v>234.568181818182</v>
      </c>
      <c r="W404" s="14" t="n">
        <f aca="false">F404+DatosMinisterio!F404</f>
        <v>36</v>
      </c>
      <c r="X404" s="14" t="n">
        <f aca="false">G404+DatosMinisterio!G404</f>
        <v>76</v>
      </c>
      <c r="Y404" s="14" t="n">
        <f aca="false">H404+DatosMinisterio!H404</f>
        <v>31</v>
      </c>
      <c r="Z404" s="14" t="n">
        <f aca="false">X404+0.33*Y404</f>
        <v>86.23</v>
      </c>
      <c r="AC404" s="50" t="n">
        <f aca="false">IF(T404&gt;0,S404/T404,0)</f>
        <v>167.860465116279</v>
      </c>
      <c r="AD404" s="51" t="n">
        <f aca="false">EXP((((AC404-AC$417)/AC$418+2)/4-1.9)^3)</f>
        <v>0.0356511116599088</v>
      </c>
      <c r="AE404" s="52" t="n">
        <f aca="false">S404/U404</f>
        <v>17.0583306477602</v>
      </c>
      <c r="AF404" s="51" t="n">
        <f aca="false">EXP((((AE404-AE$417)/AE$418+2)/4-1.9)^3)</f>
        <v>0.0179776577712292</v>
      </c>
      <c r="AG404" s="51" t="n">
        <f aca="false">V404/U404</f>
        <v>0.554355999570308</v>
      </c>
      <c r="AH404" s="51" t="n">
        <f aca="false">EXP((((AG404-AG$417)/AG$418+2)/4-1.9)^3)</f>
        <v>0.0937326963281616</v>
      </c>
      <c r="AI404" s="51" t="n">
        <f aca="false">W404/U404</f>
        <v>0.0850789558491781</v>
      </c>
      <c r="AJ404" s="51" t="n">
        <f aca="false">EXP((((AI404-AI$417)/AI$418+2)/4-1.9)^3)</f>
        <v>0.0857525450688743</v>
      </c>
      <c r="AK404" s="51" t="n">
        <f aca="false">Z404/U404</f>
        <v>0.203787732302073</v>
      </c>
      <c r="AL404" s="51" t="n">
        <f aca="false">EXP((((AK404-AK$417)/AK$418+2)/4-1.9)^3)</f>
        <v>0.0709008308776981</v>
      </c>
      <c r="AM404" s="51" t="n">
        <f aca="false">0.01*AD404+0.15*AF404+0.24*AH404+0.25*AJ404+0.35*AL404</f>
        <v>0.0718024339754552</v>
      </c>
      <c r="AO404" s="44" t="n">
        <f aca="false">0.01*AD404/$AM$417</f>
        <v>0.000126723690900191</v>
      </c>
      <c r="AP404" s="43" t="n">
        <f aca="false">AO404*$J$417</f>
        <v>777.540197664285</v>
      </c>
      <c r="AQ404" s="44" t="n">
        <f aca="false">0.15*AF404/$AM$417</f>
        <v>0.000958537493126449</v>
      </c>
      <c r="AR404" s="43" t="n">
        <f aca="false">AQ404*$J$417</f>
        <v>5881.31095756337</v>
      </c>
      <c r="AS404" s="44" t="n">
        <f aca="false">0.24*AH404/$AM$417</f>
        <v>0.0079962633536091</v>
      </c>
      <c r="AT404" s="43" t="n">
        <f aca="false">AS404*$J$417</f>
        <v>49062.777010163</v>
      </c>
      <c r="AU404" s="44" t="n">
        <f aca="false">0.25*AJ404/$AM$417</f>
        <v>0.00762029464808598</v>
      </c>
      <c r="AV404" s="43" t="n">
        <f aca="false">AU404*$J$417</f>
        <v>46755.9409360916</v>
      </c>
      <c r="AW404" s="44" t="n">
        <f aca="false">0.35*AL404/$AM$417</f>
        <v>0.00882072141774358</v>
      </c>
      <c r="AX404" s="43" t="n">
        <f aca="false">AW404*$J$417</f>
        <v>54121.4150722277</v>
      </c>
    </row>
    <row r="405" customFormat="false" ht="13.8" hidden="false" customHeight="false" outlineLevel="0" collapsed="false">
      <c r="A405" s="13" t="s">
        <v>35</v>
      </c>
      <c r="B405" s="41"/>
      <c r="C405" s="41"/>
      <c r="D405" s="41"/>
      <c r="E405" s="41"/>
      <c r="F405" s="41"/>
      <c r="G405" s="41"/>
      <c r="H405" s="41"/>
      <c r="I405" s="15" t="n">
        <f aca="false">AO405+AQ405+AS405+AU405+AW405</f>
        <v>0.00814407965274951</v>
      </c>
      <c r="J405" s="43" t="n">
        <f aca="false">AP405+AR405+AT405+AV405+AX405</f>
        <v>49969.7353984106</v>
      </c>
      <c r="K405" s="15" t="n">
        <f aca="false">I405-DatosMinisterio!J405</f>
        <v>0</v>
      </c>
      <c r="L405" s="43" t="n">
        <f aca="false">J405-DatosMinisterio!K405</f>
        <v>-0.264601589369704</v>
      </c>
      <c r="M405" s="44" t="n">
        <f aca="false">P439/P$451</f>
        <v>0.0104967119527861</v>
      </c>
      <c r="N405" s="43" t="n">
        <f aca="false">ROUND(N$417*M405,0)</f>
        <v>1223691</v>
      </c>
      <c r="O405" s="43" t="n">
        <f aca="false">N405-DatosMinisterio!L405</f>
        <v>-185</v>
      </c>
      <c r="P405" s="14" t="n">
        <f aca="false">N405+J405</f>
        <v>1273660.73539841</v>
      </c>
      <c r="Q405" s="43" t="n">
        <f aca="false">P405-DatosMinisterio!M405</f>
        <v>-185.264601589413</v>
      </c>
      <c r="S405" s="14" t="n">
        <f aca="false">B405+DatosMinisterio!B405</f>
        <v>3506</v>
      </c>
      <c r="T405" s="14" t="n">
        <f aca="false">C405+DatosMinisterio!C405</f>
        <v>63</v>
      </c>
      <c r="U405" s="14" t="n">
        <f aca="false">D405+DatosMinisterio!D405</f>
        <v>210.440284119643</v>
      </c>
      <c r="V405" s="14" t="n">
        <f aca="false">E405+DatosMinisterio!E405</f>
        <v>48.1306818181818</v>
      </c>
      <c r="W405" s="14" t="n">
        <f aca="false">F405+DatosMinisterio!F405</f>
        <v>8</v>
      </c>
      <c r="X405" s="14" t="n">
        <f aca="false">G405+DatosMinisterio!G405</f>
        <v>26</v>
      </c>
      <c r="Y405" s="14" t="n">
        <f aca="false">H405+DatosMinisterio!H405</f>
        <v>11</v>
      </c>
      <c r="Z405" s="14" t="n">
        <f aca="false">X405+0.33*Y405</f>
        <v>29.63</v>
      </c>
      <c r="AC405" s="50" t="n">
        <f aca="false">IF(T405&gt;0,S405/T405,0)</f>
        <v>55.6507936507937</v>
      </c>
      <c r="AD405" s="51" t="n">
        <f aca="false">EXP((((AC405-AC$417)/AC$418+2)/4-1.9)^3)</f>
        <v>0.00222955652481611</v>
      </c>
      <c r="AE405" s="52" t="n">
        <f aca="false">S405/U405</f>
        <v>16.6603082421553</v>
      </c>
      <c r="AF405" s="51" t="n">
        <f aca="false">EXP((((AE405-AE$417)/AE$418+2)/4-1.9)^3)</f>
        <v>0.0150597938446326</v>
      </c>
      <c r="AG405" s="51" t="n">
        <f aca="false">V405/U405</f>
        <v>0.22871420279407</v>
      </c>
      <c r="AH405" s="51" t="n">
        <f aca="false">EXP((((AG405-AG$417)/AG$418+2)/4-1.9)^3)</f>
        <v>0.000857288261474258</v>
      </c>
      <c r="AI405" s="51" t="n">
        <f aca="false">W405/U405</f>
        <v>0.0380155350648154</v>
      </c>
      <c r="AJ405" s="51" t="n">
        <f aca="false">EXP((((AI405-AI$417)/AI$418+2)/4-1.9)^3)</f>
        <v>0.0270584905511943</v>
      </c>
      <c r="AK405" s="51" t="n">
        <f aca="false">Z405/U405</f>
        <v>0.14080003799631</v>
      </c>
      <c r="AL405" s="51" t="n">
        <f aca="false">EXP((((AK405-AK$417)/AK$418+2)/4-1.9)^3)</f>
        <v>0.0390287471445666</v>
      </c>
      <c r="AM405" s="51" t="n">
        <f aca="false">0.01*AD405+0.15*AF405+0.24*AH405+0.25*AJ405+0.35*AL405</f>
        <v>0.0229116979630938</v>
      </c>
      <c r="AO405" s="44" t="n">
        <f aca="false">0.01*AD405/$AM$417</f>
        <v>7.92507214334716E-006</v>
      </c>
      <c r="AP405" s="43" t="n">
        <f aca="false">AO405*$J$417</f>
        <v>48.625968175873</v>
      </c>
      <c r="AQ405" s="44" t="n">
        <f aca="false">0.15*AF405/$AM$417</f>
        <v>0.000802962055598652</v>
      </c>
      <c r="AR405" s="43" t="n">
        <f aca="false">AQ405*$J$417</f>
        <v>4926.74472304337</v>
      </c>
      <c r="AS405" s="44" t="n">
        <f aca="false">0.24*AH405/$AM$417</f>
        <v>7.31345941943877E-005</v>
      </c>
      <c r="AT405" s="43" t="n">
        <f aca="false">AS405*$J$417</f>
        <v>448.732880348229</v>
      </c>
      <c r="AU405" s="44" t="n">
        <f aca="false">0.25*AJ405/$AM$417</f>
        <v>0.00240451954594399</v>
      </c>
      <c r="AV405" s="43" t="n">
        <f aca="false">AU405*$J$417</f>
        <v>14753.4418368026</v>
      </c>
      <c r="AW405" s="44" t="n">
        <f aca="false">0.35*AL405/$AM$417</f>
        <v>0.00485553838486913</v>
      </c>
      <c r="AX405" s="43" t="n">
        <f aca="false">AW405*$J$417</f>
        <v>29792.1899900405</v>
      </c>
    </row>
    <row r="406" customFormat="false" ht="13.8" hidden="false" customHeight="false" outlineLevel="0" collapsed="false">
      <c r="A406" s="13" t="s">
        <v>36</v>
      </c>
      <c r="B406" s="41"/>
      <c r="C406" s="41"/>
      <c r="D406" s="41"/>
      <c r="E406" s="41"/>
      <c r="F406" s="41"/>
      <c r="G406" s="41"/>
      <c r="H406" s="41"/>
      <c r="I406" s="15" t="n">
        <f aca="false">AO406+AQ406+AS406+AU406+AW406</f>
        <v>0.098736299012478</v>
      </c>
      <c r="J406" s="43" t="n">
        <f aca="false">AP406+AR406+AT406+AV406+AX406</f>
        <v>605817.593422749</v>
      </c>
      <c r="K406" s="15" t="n">
        <f aca="false">I406-DatosMinisterio!J406</f>
        <v>4.44089209850063E-016</v>
      </c>
      <c r="L406" s="43" t="n">
        <f aca="false">J406-DatosMinisterio!K406</f>
        <v>-0.406577251269482</v>
      </c>
      <c r="M406" s="44" t="n">
        <f aca="false">P440/P$451</f>
        <v>0.0525760519646895</v>
      </c>
      <c r="N406" s="43" t="n">
        <f aca="false">ROUND(N$417*M406,0)</f>
        <v>6129239</v>
      </c>
      <c r="O406" s="43" t="n">
        <f aca="false">N406-DatosMinisterio!L406</f>
        <v>-674</v>
      </c>
      <c r="P406" s="14" t="n">
        <f aca="false">N406+J406</f>
        <v>6735056.59342275</v>
      </c>
      <c r="Q406" s="43" t="n">
        <f aca="false">P406-DatosMinisterio!M406</f>
        <v>-674.40657725092</v>
      </c>
      <c r="S406" s="14" t="n">
        <f aca="false">B406+DatosMinisterio!B406</f>
        <v>5729</v>
      </c>
      <c r="T406" s="14" t="n">
        <f aca="false">C406+DatosMinisterio!C406</f>
        <v>23</v>
      </c>
      <c r="U406" s="14" t="n">
        <f aca="false">D406+DatosMinisterio!D406</f>
        <v>256.863636363636</v>
      </c>
      <c r="V406" s="14" t="n">
        <f aca="false">E406+DatosMinisterio!E406</f>
        <v>221.363636363636</v>
      </c>
      <c r="W406" s="14" t="n">
        <f aca="false">F406+DatosMinisterio!F406</f>
        <v>27</v>
      </c>
      <c r="X406" s="14" t="n">
        <f aca="false">G406+DatosMinisterio!G406</f>
        <v>76</v>
      </c>
      <c r="Y406" s="14" t="n">
        <f aca="false">H406+DatosMinisterio!H406</f>
        <v>47</v>
      </c>
      <c r="Z406" s="14" t="n">
        <f aca="false">X406+0.33*Y406</f>
        <v>91.51</v>
      </c>
      <c r="AC406" s="50" t="n">
        <f aca="false">IF(T406&gt;0,S406/T406,0)</f>
        <v>249.086956521739</v>
      </c>
      <c r="AD406" s="51" t="n">
        <f aca="false">EXP((((AC406-AC$417)/AC$418+2)/4-1.9)^3)</f>
        <v>0.140356219621174</v>
      </c>
      <c r="AE406" s="52" t="n">
        <f aca="false">S406/U406</f>
        <v>22.3036630684835</v>
      </c>
      <c r="AF406" s="51" t="n">
        <f aca="false">EXP((((AE406-AE$417)/AE$418+2)/4-1.9)^3)</f>
        <v>0.118930822476125</v>
      </c>
      <c r="AG406" s="51" t="n">
        <f aca="false">V406/U406</f>
        <v>0.861794372677402</v>
      </c>
      <c r="AH406" s="51" t="n">
        <f aca="false">EXP((((AG406-AG$417)/AG$418+2)/4-1.9)^3)</f>
        <v>0.622476424987194</v>
      </c>
      <c r="AI406" s="51" t="n">
        <f aca="false">W406/U406</f>
        <v>0.105114139090427</v>
      </c>
      <c r="AJ406" s="51" t="n">
        <f aca="false">EXP((((AI406-AI$417)/AI$418+2)/4-1.9)^3)</f>
        <v>0.128567152955804</v>
      </c>
      <c r="AK406" s="51" t="n">
        <f aca="false">Z406/U406</f>
        <v>0.356259069191294</v>
      </c>
      <c r="AL406" s="51" t="n">
        <f aca="false">EXP((((AK406-AK$417)/AK$418+2)/4-1.9)^3)</f>
        <v>0.219985752025959</v>
      </c>
      <c r="AM406" s="51" t="n">
        <f aca="false">0.01*AD406+0.15*AF406+0.24*AH406+0.25*AJ406+0.35*AL406</f>
        <v>0.277774329012594</v>
      </c>
      <c r="AO406" s="44" t="n">
        <f aca="false">0.01*AD406/$AM$417</f>
        <v>0.000498903326237501</v>
      </c>
      <c r="AP406" s="43" t="n">
        <f aca="false">AO406*$J$417</f>
        <v>3061.12762453867</v>
      </c>
      <c r="AQ406" s="44" t="n">
        <f aca="false">0.15*AF406/$AM$417</f>
        <v>0.00634118492422145</v>
      </c>
      <c r="AR406" s="43" t="n">
        <f aca="false">AQ406*$J$417</f>
        <v>38907.6907749496</v>
      </c>
      <c r="AS406" s="44" t="n">
        <f aca="false">0.24*AH406/$AM$417</f>
        <v>0.0531029792227927</v>
      </c>
      <c r="AT406" s="43" t="n">
        <f aca="false">AS406*$J$417</f>
        <v>325824.639956019</v>
      </c>
      <c r="AU406" s="44" t="n">
        <f aca="false">0.25*AJ406/$AM$417</f>
        <v>0.0114249622189275</v>
      </c>
      <c r="AV406" s="43" t="n">
        <f aca="false">AU406*$J$417</f>
        <v>70100.2892111822</v>
      </c>
      <c r="AW406" s="44" t="n">
        <f aca="false">0.35*AL406/$AM$417</f>
        <v>0.0273682693202989</v>
      </c>
      <c r="AX406" s="43" t="n">
        <f aca="false">AW406*$J$417</f>
        <v>167923.845856059</v>
      </c>
    </row>
    <row r="407" customFormat="false" ht="13.8" hidden="false" customHeight="false" outlineLevel="0" collapsed="false">
      <c r="A407" s="13" t="s">
        <v>37</v>
      </c>
      <c r="B407" s="41"/>
      <c r="C407" s="41"/>
      <c r="D407" s="41"/>
      <c r="E407" s="41"/>
      <c r="F407" s="41"/>
      <c r="G407" s="41"/>
      <c r="H407" s="41"/>
      <c r="I407" s="15" t="n">
        <f aca="false">AO407+AQ407+AS407+AU407+AW407</f>
        <v>0.00809239359714034</v>
      </c>
      <c r="J407" s="43" t="n">
        <f aca="false">AP407+AR407+AT407+AV407+AX407</f>
        <v>49652.6045950907</v>
      </c>
      <c r="K407" s="15" t="n">
        <f aca="false">I407-DatosMinisterio!J407</f>
        <v>-1.02348685082632E-016</v>
      </c>
      <c r="L407" s="43" t="n">
        <f aca="false">J407-DatosMinisterio!K407</f>
        <v>-0.395404909264471</v>
      </c>
      <c r="M407" s="44" t="n">
        <f aca="false">P441/P$451</f>
        <v>0.0101484550037417</v>
      </c>
      <c r="N407" s="43" t="n">
        <f aca="false">ROUND(N$417*M407,0)</f>
        <v>1183092</v>
      </c>
      <c r="O407" s="43" t="n">
        <f aca="false">N407-DatosMinisterio!L407</f>
        <v>-23</v>
      </c>
      <c r="P407" s="14" t="n">
        <f aca="false">N407+J407</f>
        <v>1232744.60459509</v>
      </c>
      <c r="Q407" s="43" t="n">
        <f aca="false">P407-DatosMinisterio!M407</f>
        <v>-23.3954049092717</v>
      </c>
      <c r="S407" s="14" t="n">
        <f aca="false">B407+DatosMinisterio!B407</f>
        <v>3627</v>
      </c>
      <c r="T407" s="14" t="n">
        <f aca="false">C407+DatosMinisterio!C407</f>
        <v>30</v>
      </c>
      <c r="U407" s="14" t="n">
        <f aca="false">D407+DatosMinisterio!D407</f>
        <v>164.636363636364</v>
      </c>
      <c r="V407" s="14" t="n">
        <f aca="false">E407+DatosMinisterio!E407</f>
        <v>43.2272727272727</v>
      </c>
      <c r="W407" s="14" t="n">
        <f aca="false">F407+DatosMinisterio!F407</f>
        <v>1</v>
      </c>
      <c r="X407" s="14" t="n">
        <f aca="false">G407+DatosMinisterio!G407</f>
        <v>2</v>
      </c>
      <c r="Y407" s="14" t="n">
        <f aca="false">H407+DatosMinisterio!H407</f>
        <v>1</v>
      </c>
      <c r="Z407" s="14" t="n">
        <f aca="false">X407+0.33*Y407</f>
        <v>2.33</v>
      </c>
      <c r="AC407" s="50" t="n">
        <f aca="false">IF(T407&gt;0,S407/T407,0)</f>
        <v>120.9</v>
      </c>
      <c r="AD407" s="51" t="n">
        <f aca="false">EXP((((AC407-AC$417)/AC$418+2)/4-1.9)^3)</f>
        <v>0.0127828064266567</v>
      </c>
      <c r="AE407" s="52" t="n">
        <f aca="false">S407/U407</f>
        <v>22.0303699613473</v>
      </c>
      <c r="AF407" s="51" t="n">
        <f aca="false">EXP((((AE407-AE$417)/AE$418+2)/4-1.9)^3)</f>
        <v>0.109847484931326</v>
      </c>
      <c r="AG407" s="51" t="n">
        <f aca="false">V407/U407</f>
        <v>0.262562120375482</v>
      </c>
      <c r="AH407" s="51" t="n">
        <f aca="false">EXP((((AG407-AG$417)/AG$418+2)/4-1.9)^3)</f>
        <v>0.00164418699866952</v>
      </c>
      <c r="AI407" s="51" t="n">
        <f aca="false">W407/U407</f>
        <v>0.00607399226946437</v>
      </c>
      <c r="AJ407" s="51" t="n">
        <f aca="false">EXP((((AI407-AI$417)/AI$418+2)/4-1.9)^3)</f>
        <v>0.0103656973163609</v>
      </c>
      <c r="AK407" s="51" t="n">
        <f aca="false">Z407/U407</f>
        <v>0.014152401987852</v>
      </c>
      <c r="AL407" s="51" t="n">
        <f aca="false">EXP((((AK407-AK$417)/AK$418+2)/4-1.9)^3)</f>
        <v>0.00907231380678035</v>
      </c>
      <c r="AM407" s="51" t="n">
        <f aca="false">0.01*AD407+0.15*AF407+0.24*AH407+0.25*AJ407+0.35*AL407</f>
        <v>0.0227662898451094</v>
      </c>
      <c r="AO407" s="44" t="n">
        <f aca="false">0.01*AD407/$AM$417</f>
        <v>4.54371360394423E-005</v>
      </c>
      <c r="AP407" s="43" t="n">
        <f aca="false">AO407*$J$417</f>
        <v>278.789226279974</v>
      </c>
      <c r="AQ407" s="44" t="n">
        <f aca="false">0.15*AF407/$AM$417</f>
        <v>0.00585687714007022</v>
      </c>
      <c r="AR407" s="43" t="n">
        <f aca="false">AQ407*$J$417</f>
        <v>35936.1172077317</v>
      </c>
      <c r="AS407" s="44" t="n">
        <f aca="false">0.24*AH407/$AM$417</f>
        <v>0.00014026431287021</v>
      </c>
      <c r="AT407" s="43" t="n">
        <f aca="false">AS407*$J$417</f>
        <v>860.621567913814</v>
      </c>
      <c r="AU407" s="44" t="n">
        <f aca="false">0.25*AJ407/$AM$417</f>
        <v>0.000921134967132483</v>
      </c>
      <c r="AV407" s="43" t="n">
        <f aca="false">AU407*$J$417</f>
        <v>5651.81979258935</v>
      </c>
      <c r="AW407" s="44" t="n">
        <f aca="false">0.35*AL407/$AM$417</f>
        <v>0.00112868004102798</v>
      </c>
      <c r="AX407" s="43" t="n">
        <f aca="false">AW407*$J$417</f>
        <v>6925.25680057592</v>
      </c>
    </row>
    <row r="408" customFormat="false" ht="13.8" hidden="false" customHeight="false" outlineLevel="0" collapsed="false">
      <c r="A408" s="13" t="s">
        <v>38</v>
      </c>
      <c r="B408" s="41"/>
      <c r="C408" s="41"/>
      <c r="D408" s="41"/>
      <c r="E408" s="41"/>
      <c r="F408" s="41"/>
      <c r="G408" s="41"/>
      <c r="H408" s="41"/>
      <c r="I408" s="15" t="n">
        <f aca="false">AO408+AQ408+AS408+AU408+AW408</f>
        <v>0.0716741124714108</v>
      </c>
      <c r="J408" s="43" t="n">
        <f aca="false">AP408+AR408+AT408+AV408+AX408</f>
        <v>439771.783654297</v>
      </c>
      <c r="K408" s="15" t="n">
        <f aca="false">I408-DatosMinisterio!J408</f>
        <v>0</v>
      </c>
      <c r="L408" s="43" t="n">
        <f aca="false">J408-DatosMinisterio!K408</f>
        <v>-0.216345702705439</v>
      </c>
      <c r="M408" s="44" t="n">
        <f aca="false">P442/P$451</f>
        <v>0.0343263559590589</v>
      </c>
      <c r="N408" s="43" t="n">
        <f aca="false">ROUND(N$417*M408,0)</f>
        <v>4001716</v>
      </c>
      <c r="O408" s="43" t="n">
        <f aca="false">N408-DatosMinisterio!L408</f>
        <v>-15</v>
      </c>
      <c r="P408" s="14" t="n">
        <f aca="false">N408+J408</f>
        <v>4441487.7836543</v>
      </c>
      <c r="Q408" s="43" t="n">
        <f aca="false">P408-DatosMinisterio!M408</f>
        <v>-15.216345702298</v>
      </c>
      <c r="S408" s="14" t="n">
        <f aca="false">B408+DatosMinisterio!B408</f>
        <v>7689</v>
      </c>
      <c r="T408" s="14" t="n">
        <f aca="false">C408+DatosMinisterio!C408</f>
        <v>48</v>
      </c>
      <c r="U408" s="14" t="n">
        <f aca="false">D408+DatosMinisterio!D408</f>
        <v>248.5</v>
      </c>
      <c r="V408" s="14" t="n">
        <f aca="false">E408+DatosMinisterio!E408</f>
        <v>171.409090909091</v>
      </c>
      <c r="W408" s="14" t="n">
        <f aca="false">F408+DatosMinisterio!F408</f>
        <v>14</v>
      </c>
      <c r="X408" s="14" t="n">
        <f aca="false">G408+DatosMinisterio!G408</f>
        <v>54</v>
      </c>
      <c r="Y408" s="14" t="n">
        <f aca="false">H408+DatosMinisterio!H408</f>
        <v>13</v>
      </c>
      <c r="Z408" s="14" t="n">
        <f aca="false">X408+0.33*Y408</f>
        <v>58.29</v>
      </c>
      <c r="AC408" s="50" t="n">
        <f aca="false">IF(T408&gt;0,S408/T408,0)</f>
        <v>160.1875</v>
      </c>
      <c r="AD408" s="51" t="n">
        <f aca="false">EXP((((AC408-AC$417)/AC$418+2)/4-1.9)^3)</f>
        <v>0.0305262197269737</v>
      </c>
      <c r="AE408" s="52" t="n">
        <f aca="false">S408/U408</f>
        <v>30.9416498993964</v>
      </c>
      <c r="AF408" s="51" t="n">
        <f aca="false">EXP((((AE408-AE$417)/AE$418+2)/4-1.9)^3)</f>
        <v>0.614308951691788</v>
      </c>
      <c r="AG408" s="51" t="n">
        <f aca="false">V408/U408</f>
        <v>0.689775013718676</v>
      </c>
      <c r="AH408" s="51" t="n">
        <f aca="false">EXP((((AG408-AG$417)/AG$418+2)/4-1.9)^3)</f>
        <v>0.274709607150018</v>
      </c>
      <c r="AI408" s="51" t="n">
        <f aca="false">W408/U408</f>
        <v>0.0563380281690141</v>
      </c>
      <c r="AJ408" s="51" t="n">
        <f aca="false">EXP((((AI408-AI$417)/AI$418+2)/4-1.9)^3)</f>
        <v>0.0439179903529635</v>
      </c>
      <c r="AK408" s="51" t="n">
        <f aca="false">Z408/U408</f>
        <v>0.234567404426559</v>
      </c>
      <c r="AL408" s="51" t="n">
        <f aca="false">EXP((((AK408-AK$417)/AK$418+2)/4-1.9)^3)</f>
        <v>0.0922257390798242</v>
      </c>
      <c r="AM408" s="51" t="n">
        <f aca="false">0.01*AD408+0.15*AF408+0.24*AH408+0.25*AJ408+0.35*AL408</f>
        <v>0.201640416933222</v>
      </c>
      <c r="AO408" s="44" t="n">
        <f aca="false">0.01*AD408/$AM$417</f>
        <v>0.000108507001687202</v>
      </c>
      <c r="AP408" s="43" t="n">
        <f aca="false">AO408*$J$417</f>
        <v>665.767820843185</v>
      </c>
      <c r="AQ408" s="44" t="n">
        <f aca="false">0.15*AF408/$AM$417</f>
        <v>0.0327538865214209</v>
      </c>
      <c r="AR408" s="43" t="n">
        <f aca="false">AQ408*$J$417</f>
        <v>200968.447330007</v>
      </c>
      <c r="AS408" s="44" t="n">
        <f aca="false">0.24*AH408/$AM$417</f>
        <v>0.0234352627267596</v>
      </c>
      <c r="AT408" s="43" t="n">
        <f aca="false">AS408*$J$417</f>
        <v>143792.046170994</v>
      </c>
      <c r="AU408" s="44" t="n">
        <f aca="false">0.25*AJ408/$AM$417</f>
        <v>0.00390271829917797</v>
      </c>
      <c r="AV408" s="43" t="n">
        <f aca="false">AU408*$J$417</f>
        <v>23945.9594036042</v>
      </c>
      <c r="AW408" s="44" t="n">
        <f aca="false">0.35*AL408/$AM$417</f>
        <v>0.0114737379223651</v>
      </c>
      <c r="AX408" s="43" t="n">
        <f aca="false">AW408*$J$417</f>
        <v>70399.5629288483</v>
      </c>
    </row>
    <row r="409" customFormat="false" ht="13.8" hidden="false" customHeight="false" outlineLevel="0" collapsed="false">
      <c r="A409" s="13" t="s">
        <v>39</v>
      </c>
      <c r="B409" s="41"/>
      <c r="C409" s="41"/>
      <c r="D409" s="41"/>
      <c r="E409" s="41"/>
      <c r="F409" s="41"/>
      <c r="G409" s="41"/>
      <c r="H409" s="41"/>
      <c r="I409" s="15" t="n">
        <f aca="false">AO409+AQ409+AS409+AU409+AW409</f>
        <v>0.00441698722175284</v>
      </c>
      <c r="J409" s="43" t="n">
        <f aca="false">AP409+AR409+AT409+AV409+AX409</f>
        <v>27101.3659173428</v>
      </c>
      <c r="K409" s="15" t="n">
        <f aca="false">I409-DatosMinisterio!J409</f>
        <v>0</v>
      </c>
      <c r="L409" s="43" t="n">
        <f aca="false">J409-DatosMinisterio!K409</f>
        <v>0.365917342751345</v>
      </c>
      <c r="M409" s="44" t="n">
        <f aca="false">P443/P$451</f>
        <v>0.0139588281021538</v>
      </c>
      <c r="N409" s="43" t="n">
        <f aca="false">ROUND(N$417*M409,0)</f>
        <v>1627300</v>
      </c>
      <c r="O409" s="43" t="n">
        <f aca="false">N409-DatosMinisterio!L409</f>
        <v>-508</v>
      </c>
      <c r="P409" s="14" t="n">
        <f aca="false">N409+J409</f>
        <v>1654401.36591734</v>
      </c>
      <c r="Q409" s="43" t="n">
        <f aca="false">P409-DatosMinisterio!M409</f>
        <v>-507.634082657285</v>
      </c>
      <c r="S409" s="14" t="n">
        <f aca="false">B409+DatosMinisterio!B409</f>
        <v>6639</v>
      </c>
      <c r="T409" s="14" t="n">
        <f aca="false">C409+DatosMinisterio!C409</f>
        <v>58</v>
      </c>
      <c r="U409" s="14" t="n">
        <f aca="false">D409+DatosMinisterio!D409</f>
        <v>420.272727272727</v>
      </c>
      <c r="V409" s="14" t="n">
        <f aca="false">E409+DatosMinisterio!E409</f>
        <v>130.795454545455</v>
      </c>
      <c r="W409" s="14" t="n">
        <f aca="false">F409+DatosMinisterio!F409</f>
        <v>9</v>
      </c>
      <c r="X409" s="14" t="n">
        <f aca="false">G409+DatosMinisterio!G409</f>
        <v>23</v>
      </c>
      <c r="Y409" s="14" t="n">
        <f aca="false">H409+DatosMinisterio!H409</f>
        <v>8</v>
      </c>
      <c r="Z409" s="14" t="n">
        <f aca="false">X409+0.33*Y409</f>
        <v>25.64</v>
      </c>
      <c r="AC409" s="50" t="n">
        <f aca="false">IF(T409&gt;0,S409/T409,0)</f>
        <v>114.465517241379</v>
      </c>
      <c r="AD409" s="51" t="n">
        <f aca="false">EXP((((AC409-AC$417)/AC$418+2)/4-1.9)^3)</f>
        <v>0.0109465525137244</v>
      </c>
      <c r="AE409" s="52" t="n">
        <f aca="false">S409/U409</f>
        <v>15.7968851395198</v>
      </c>
      <c r="AF409" s="51" t="n">
        <f aca="false">EXP((((AE409-AE$417)/AE$418+2)/4-1.9)^3)</f>
        <v>0.0100756260146432</v>
      </c>
      <c r="AG409" s="51" t="n">
        <f aca="false">V409/U409</f>
        <v>0.311215660826304</v>
      </c>
      <c r="AH409" s="51" t="n">
        <f aca="false">EXP((((AG409-AG$417)/AG$418+2)/4-1.9)^3)</f>
        <v>0.00390122687698858</v>
      </c>
      <c r="AI409" s="51" t="n">
        <f aca="false">W409/U409</f>
        <v>0.0214146658014277</v>
      </c>
      <c r="AJ409" s="51" t="n">
        <f aca="false">EXP((((AI409-AI$417)/AI$418+2)/4-1.9)^3)</f>
        <v>0.0167455370831125</v>
      </c>
      <c r="AK409" s="51" t="n">
        <f aca="false">Z409/U409</f>
        <v>0.0610080034609561</v>
      </c>
      <c r="AL409" s="51" t="n">
        <f aca="false">EXP((((AK409-AK$417)/AK$418+2)/4-1.9)^3)</f>
        <v>0.0162365702573504</v>
      </c>
      <c r="AM409" s="51" t="n">
        <f aca="false">0.01*AD409+0.15*AF409+0.24*AH409+0.25*AJ409+0.35*AL409</f>
        <v>0.0124262877386617</v>
      </c>
      <c r="AO409" s="44" t="n">
        <f aca="false">0.01*AD409/$AM$417</f>
        <v>3.89100780476326E-005</v>
      </c>
      <c r="AP409" s="43" t="n">
        <f aca="false">AO409*$J$417</f>
        <v>238.741071707874</v>
      </c>
      <c r="AQ409" s="44" t="n">
        <f aca="false">0.15*AF409/$AM$417</f>
        <v>0.000537214882197382</v>
      </c>
      <c r="AR409" s="43" t="n">
        <f aca="false">AQ409*$J$417</f>
        <v>3296.19633649194</v>
      </c>
      <c r="AS409" s="44" t="n">
        <f aca="false">0.24*AH409/$AM$417</f>
        <v>0.000332810627802309</v>
      </c>
      <c r="AT409" s="43" t="n">
        <f aca="false">AS409*$J$417</f>
        <v>2042.03049554479</v>
      </c>
      <c r="AU409" s="44" t="n">
        <f aca="false">0.25*AJ409/$AM$417</f>
        <v>0.0014880715961407</v>
      </c>
      <c r="AV409" s="43" t="n">
        <f aca="false">AU409*$J$417</f>
        <v>9130.38023737126</v>
      </c>
      <c r="AW409" s="44" t="n">
        <f aca="false">0.35*AL409/$AM$417</f>
        <v>0.00201998003756481</v>
      </c>
      <c r="AX409" s="43" t="n">
        <f aca="false">AW409*$J$417</f>
        <v>12394.0177762269</v>
      </c>
    </row>
    <row r="410" customFormat="false" ht="13.8" hidden="false" customHeight="false" outlineLevel="0" collapsed="false">
      <c r="A410" s="13" t="s">
        <v>40</v>
      </c>
      <c r="B410" s="41"/>
      <c r="C410" s="41"/>
      <c r="D410" s="41"/>
      <c r="E410" s="41"/>
      <c r="F410" s="41"/>
      <c r="G410" s="41"/>
      <c r="H410" s="41"/>
      <c r="I410" s="15" t="n">
        <f aca="false">AO410+AQ410+AS410+AU410+AW410</f>
        <v>0.0128547581610164</v>
      </c>
      <c r="J410" s="43" t="n">
        <f aca="false">AP410+AR410+AT410+AV410+AX410</f>
        <v>78873.1067604045</v>
      </c>
      <c r="K410" s="15" t="n">
        <f aca="false">I410-DatosMinisterio!J410</f>
        <v>0</v>
      </c>
      <c r="L410" s="43" t="n">
        <f aca="false">J410-DatosMinisterio!K410</f>
        <v>0.106760404509259</v>
      </c>
      <c r="M410" s="44" t="n">
        <f aca="false">P444/P$451</f>
        <v>0.0274140052336926</v>
      </c>
      <c r="N410" s="43" t="n">
        <f aca="false">ROUND(N$417*M410,0)</f>
        <v>3195885</v>
      </c>
      <c r="O410" s="43" t="n">
        <f aca="false">N410-DatosMinisterio!L410</f>
        <v>98</v>
      </c>
      <c r="P410" s="14" t="n">
        <f aca="false">N410+J410</f>
        <v>3274758.1067604</v>
      </c>
      <c r="Q410" s="43" t="n">
        <f aca="false">P410-DatosMinisterio!M410</f>
        <v>98.1067604045384</v>
      </c>
      <c r="S410" s="14" t="n">
        <f aca="false">B410+DatosMinisterio!B410</f>
        <v>6793</v>
      </c>
      <c r="T410" s="14" t="n">
        <f aca="false">C410+DatosMinisterio!C410</f>
        <v>38</v>
      </c>
      <c r="U410" s="14" t="n">
        <f aca="false">D410+DatosMinisterio!D410</f>
        <v>326.568181818182</v>
      </c>
      <c r="V410" s="14" t="n">
        <f aca="false">E410+DatosMinisterio!E410</f>
        <v>172.045454545455</v>
      </c>
      <c r="W410" s="14" t="n">
        <f aca="false">F410+DatosMinisterio!F410</f>
        <v>7</v>
      </c>
      <c r="X410" s="14" t="n">
        <f aca="false">G410+DatosMinisterio!G410</f>
        <v>3</v>
      </c>
      <c r="Y410" s="14" t="n">
        <f aca="false">H410+DatosMinisterio!H410</f>
        <v>5</v>
      </c>
      <c r="Z410" s="14" t="n">
        <f aca="false">X410+0.33*Y410</f>
        <v>4.65</v>
      </c>
      <c r="AC410" s="50" t="n">
        <f aca="false">IF(T410&gt;0,S410/T410,0)</f>
        <v>178.763157894737</v>
      </c>
      <c r="AD410" s="51" t="n">
        <f aca="false">EXP((((AC410-AC$417)/AC$418+2)/4-1.9)^3)</f>
        <v>0.0440921557308525</v>
      </c>
      <c r="AE410" s="52" t="n">
        <f aca="false">S410/U410</f>
        <v>20.8011691836593</v>
      </c>
      <c r="AF410" s="51" t="n">
        <f aca="false">EXP((((AE410-AE$417)/AE$418+2)/4-1.9)^3)</f>
        <v>0.074983937188667</v>
      </c>
      <c r="AG410" s="51" t="n">
        <f aca="false">V410/U410</f>
        <v>0.526828589324241</v>
      </c>
      <c r="AH410" s="51" t="n">
        <f aca="false">EXP((((AG410-AG$417)/AG$418+2)/4-1.9)^3)</f>
        <v>0.0712828441619903</v>
      </c>
      <c r="AI410" s="51" t="n">
        <f aca="false">W410/U410</f>
        <v>0.0214350337532187</v>
      </c>
      <c r="AJ410" s="51" t="n">
        <f aca="false">EXP((((AI410-AI$417)/AI$418+2)/4-1.9)^3)</f>
        <v>0.0167558117526559</v>
      </c>
      <c r="AK410" s="51" t="n">
        <f aca="false">Z410/U410</f>
        <v>0.0142389867074953</v>
      </c>
      <c r="AL410" s="51" t="n">
        <f aca="false">EXP((((AK410-AK$417)/AK$418+2)/4-1.9)^3)</f>
        <v>0.00908250924352102</v>
      </c>
      <c r="AM410" s="51" t="n">
        <f aca="false">0.01*AD410+0.15*AF410+0.24*AH410+0.25*AJ410+0.35*AL410</f>
        <v>0.0361642259078826</v>
      </c>
      <c r="AO410" s="44" t="n">
        <f aca="false">0.01*AD410/$AM$417</f>
        <v>0.000156727811667176</v>
      </c>
      <c r="AP410" s="43" t="n">
        <f aca="false">AO410*$J$417</f>
        <v>961.636871507844</v>
      </c>
      <c r="AQ410" s="44" t="n">
        <f aca="false">0.15*AF410/$AM$417</f>
        <v>0.00399801331698515</v>
      </c>
      <c r="AR410" s="43" t="n">
        <f aca="false">AQ410*$J$417</f>
        <v>24530.6622831989</v>
      </c>
      <c r="AS410" s="44" t="n">
        <f aca="false">0.24*AH410/$AM$417</f>
        <v>0.00608108394234145</v>
      </c>
      <c r="AT410" s="43" t="n">
        <f aca="false">AS410*$J$417</f>
        <v>37311.7857991157</v>
      </c>
      <c r="AU410" s="44" t="n">
        <f aca="false">0.25*AJ410/$AM$417</f>
        <v>0.00148898464203654</v>
      </c>
      <c r="AV410" s="43" t="n">
        <f aca="false">AU410*$J$417</f>
        <v>9135.98242494392</v>
      </c>
      <c r="AW410" s="44" t="n">
        <f aca="false">0.35*AL410/$AM$417</f>
        <v>0.0011299484479861</v>
      </c>
      <c r="AX410" s="43" t="n">
        <f aca="false">AW410*$J$417</f>
        <v>6933.03938163814</v>
      </c>
    </row>
    <row r="411" customFormat="false" ht="13.8" hidden="false" customHeight="false" outlineLevel="0" collapsed="false">
      <c r="A411" s="13" t="s">
        <v>41</v>
      </c>
      <c r="B411" s="41"/>
      <c r="C411" s="41"/>
      <c r="D411" s="41"/>
      <c r="E411" s="41"/>
      <c r="F411" s="41"/>
      <c r="G411" s="41"/>
      <c r="H411" s="41"/>
      <c r="I411" s="15" t="n">
        <f aca="false">AO411+AQ411+AS411+AU411+AW411</f>
        <v>0.0113776612409623</v>
      </c>
      <c r="J411" s="43" t="n">
        <f aca="false">AP411+AR411+AT411+AV411+AX411</f>
        <v>69810.0639857684</v>
      </c>
      <c r="K411" s="15" t="n">
        <f aca="false">I411-DatosMinisterio!J411</f>
        <v>0</v>
      </c>
      <c r="L411" s="43" t="n">
        <f aca="false">J411-DatosMinisterio!K411</f>
        <v>0.0639857683854643</v>
      </c>
      <c r="M411" s="44" t="n">
        <f aca="false">P445/P$451</f>
        <v>0.0112567447599011</v>
      </c>
      <c r="N411" s="43" t="n">
        <f aca="false">ROUND(N$417*M411,0)</f>
        <v>1312295</v>
      </c>
      <c r="O411" s="43" t="n">
        <f aca="false">N411-DatosMinisterio!L411</f>
        <v>507</v>
      </c>
      <c r="P411" s="14" t="n">
        <f aca="false">N411+J411</f>
        <v>1382105.06398577</v>
      </c>
      <c r="Q411" s="43" t="n">
        <f aca="false">P411-DatosMinisterio!M411</f>
        <v>507.063985768473</v>
      </c>
      <c r="S411" s="14" t="n">
        <f aca="false">B411+DatosMinisterio!B411</f>
        <v>8513</v>
      </c>
      <c r="T411" s="14" t="n">
        <f aca="false">C411+DatosMinisterio!C411</f>
        <v>67</v>
      </c>
      <c r="U411" s="14" t="n">
        <f aca="false">D411+DatosMinisterio!D411</f>
        <v>379.068181818182</v>
      </c>
      <c r="V411" s="14" t="n">
        <f aca="false">E411+DatosMinisterio!E411</f>
        <v>172.477272727273</v>
      </c>
      <c r="W411" s="14" t="n">
        <f aca="false">F411+DatosMinisterio!F411</f>
        <v>2</v>
      </c>
      <c r="X411" s="14" t="n">
        <f aca="false">G411+DatosMinisterio!G411</f>
        <v>4</v>
      </c>
      <c r="Y411" s="14" t="n">
        <f aca="false">H411+DatosMinisterio!H411</f>
        <v>2</v>
      </c>
      <c r="Z411" s="14" t="n">
        <f aca="false">X411+0.33*Y411</f>
        <v>4.66</v>
      </c>
      <c r="AC411" s="50" t="n">
        <f aca="false">IF(T411&gt;0,S411/T411,0)</f>
        <v>127.059701492537</v>
      </c>
      <c r="AD411" s="51" t="n">
        <f aca="false">EXP((((AC411-AC$417)/AC$418+2)/4-1.9)^3)</f>
        <v>0.014778728116503</v>
      </c>
      <c r="AE411" s="52" t="n">
        <f aca="false">S411/U411</f>
        <v>22.4577013010372</v>
      </c>
      <c r="AF411" s="51" t="n">
        <f aca="false">EXP((((AE411-AE$417)/AE$418+2)/4-1.9)^3)</f>
        <v>0.12427180664348</v>
      </c>
      <c r="AG411" s="51" t="n">
        <f aca="false">V411/U411</f>
        <v>0.455003297559806</v>
      </c>
      <c r="AH411" s="51" t="n">
        <f aca="false">EXP((((AG411-AG$417)/AG$418+2)/4-1.9)^3)</f>
        <v>0.0316480493700071</v>
      </c>
      <c r="AI411" s="51" t="n">
        <f aca="false">W411/U411</f>
        <v>0.00527609568919</v>
      </c>
      <c r="AJ411" s="51" t="n">
        <f aca="false">EXP((((AI411-AI$417)/AI$418+2)/4-1.9)^3)</f>
        <v>0.0101004411067555</v>
      </c>
      <c r="AK411" s="51" t="n">
        <f aca="false">Z411/U411</f>
        <v>0.0122933029558127</v>
      </c>
      <c r="AL411" s="51" t="n">
        <f aca="false">EXP((((AK411-AK$417)/AK$418+2)/4-1.9)^3)</f>
        <v>0.00885576066992695</v>
      </c>
      <c r="AM411" s="51" t="n">
        <f aca="false">0.01*AD411+0.15*AF411+0.24*AH411+0.25*AJ411+0.35*AL411</f>
        <v>0.032008716637652</v>
      </c>
      <c r="AO411" s="44" t="n">
        <f aca="false">0.01*AD411/$AM$417</f>
        <v>5.2531741270771E-005</v>
      </c>
      <c r="AP411" s="43" t="n">
        <f aca="false">AO411*$J$417</f>
        <v>322.319687827706</v>
      </c>
      <c r="AQ411" s="44" t="n">
        <f aca="false">0.15*AF411/$AM$417</f>
        <v>0.006625956925099</v>
      </c>
      <c r="AR411" s="43" t="n">
        <f aca="false">AQ411*$J$417</f>
        <v>40654.97004277</v>
      </c>
      <c r="AS411" s="44" t="n">
        <f aca="false">0.24*AH411/$AM$417</f>
        <v>0.00269987045400471</v>
      </c>
      <c r="AT411" s="43" t="n">
        <f aca="false">AS411*$J$417</f>
        <v>16565.6302429526</v>
      </c>
      <c r="AU411" s="44" t="n">
        <f aca="false">0.25*AJ411/$AM$417</f>
        <v>0.000897563299693291</v>
      </c>
      <c r="AV411" s="43" t="n">
        <f aca="false">AU411*$J$417</f>
        <v>5507.19080625102</v>
      </c>
      <c r="AW411" s="44" t="n">
        <f aca="false">0.35*AL411/$AM$417</f>
        <v>0.00110173882089451</v>
      </c>
      <c r="AX411" s="43" t="n">
        <f aca="false">AW411*$J$417</f>
        <v>6759.9532059671</v>
      </c>
    </row>
    <row r="412" customFormat="false" ht="13.8" hidden="false" customHeight="false" outlineLevel="0" collapsed="false">
      <c r="A412" s="13" t="s">
        <v>42</v>
      </c>
      <c r="B412" s="41"/>
      <c r="C412" s="41"/>
      <c r="D412" s="41"/>
      <c r="E412" s="41"/>
      <c r="F412" s="41"/>
      <c r="G412" s="41"/>
      <c r="H412" s="41"/>
      <c r="I412" s="15" t="n">
        <f aca="false">AO412+AQ412+AS412+AU412+AW412</f>
        <v>0.0137482298398071</v>
      </c>
      <c r="J412" s="43" t="n">
        <f aca="false">AP412+AR412+AT412+AV412+AX412</f>
        <v>84355.1925550925</v>
      </c>
      <c r="K412" s="15" t="n">
        <f aca="false">I412-DatosMinisterio!J412</f>
        <v>-8.15320033709099E-017</v>
      </c>
      <c r="L412" s="43" t="n">
        <f aca="false">J412-DatosMinisterio!K412</f>
        <v>0.192555092449766</v>
      </c>
      <c r="M412" s="44" t="n">
        <f aca="false">P446/P$451</f>
        <v>0.014041083837835</v>
      </c>
      <c r="N412" s="43" t="n">
        <f aca="false">ROUND(N$417*M412,0)</f>
        <v>1636889</v>
      </c>
      <c r="O412" s="43" t="n">
        <f aca="false">N412-DatosMinisterio!L412</f>
        <v>478</v>
      </c>
      <c r="P412" s="14" t="n">
        <f aca="false">N412+J412</f>
        <v>1721244.19255509</v>
      </c>
      <c r="Q412" s="43" t="n">
        <f aca="false">P412-DatosMinisterio!M412</f>
        <v>478.192555092508</v>
      </c>
      <c r="S412" s="14" t="n">
        <f aca="false">B412+DatosMinisterio!B412</f>
        <v>7917</v>
      </c>
      <c r="T412" s="14" t="n">
        <f aca="false">C412+DatosMinisterio!C412</f>
        <v>34</v>
      </c>
      <c r="U412" s="14" t="n">
        <f aca="false">D412+DatosMinisterio!D412</f>
        <v>348.272727272727</v>
      </c>
      <c r="V412" s="14" t="n">
        <f aca="false">E412+DatosMinisterio!E412</f>
        <v>162.613636363636</v>
      </c>
      <c r="W412" s="14" t="n">
        <f aca="false">F412+DatosMinisterio!F412</f>
        <v>2</v>
      </c>
      <c r="X412" s="14" t="n">
        <f aca="false">G412+DatosMinisterio!G412</f>
        <v>23</v>
      </c>
      <c r="Y412" s="14" t="n">
        <f aca="false">H412+DatosMinisterio!H412</f>
        <v>1</v>
      </c>
      <c r="Z412" s="14" t="n">
        <f aca="false">X412+0.33*Y412</f>
        <v>23.33</v>
      </c>
      <c r="AC412" s="50" t="n">
        <f aca="false">IF(T412&gt;0,S412/T412,0)</f>
        <v>232.852941176471</v>
      </c>
      <c r="AD412" s="51" t="n">
        <f aca="false">EXP((((AC412-AC$417)/AC$418+2)/4-1.9)^3)</f>
        <v>0.110840163754269</v>
      </c>
      <c r="AE412" s="52" t="n">
        <f aca="false">S412/U412</f>
        <v>22.7321848081441</v>
      </c>
      <c r="AF412" s="51" t="n">
        <f aca="false">EXP((((AE412-AE$417)/AE$418+2)/4-1.9)^3)</f>
        <v>0.134188301900266</v>
      </c>
      <c r="AG412" s="51" t="n">
        <f aca="false">V412/U412</f>
        <v>0.466914643696162</v>
      </c>
      <c r="AH412" s="51" t="n">
        <f aca="false">EXP((((AG412-AG$417)/AG$418+2)/4-1.9)^3)</f>
        <v>0.0365783587382725</v>
      </c>
      <c r="AI412" s="51" t="n">
        <f aca="false">W412/U412</f>
        <v>0.00574262594622814</v>
      </c>
      <c r="AJ412" s="51" t="n">
        <f aca="false">EXP((((AI412-AI$417)/AI$418+2)/4-1.9)^3)</f>
        <v>0.0102548227154158</v>
      </c>
      <c r="AK412" s="51" t="n">
        <f aca="false">Z412/U412</f>
        <v>0.0669877316627513</v>
      </c>
      <c r="AL412" s="51" t="n">
        <f aca="false">EXP((((AK412-AK$417)/AK$418+2)/4-1.9)^3)</f>
        <v>0.0174247615703588</v>
      </c>
      <c r="AM412" s="51" t="n">
        <f aca="false">0.01*AD412+0.15*AF412+0.24*AH412+0.25*AJ412+0.35*AL412</f>
        <v>0.0386778252482475</v>
      </c>
      <c r="AO412" s="44" t="n">
        <f aca="false">0.01*AD412/$AM$417</f>
        <v>0.000393987003404386</v>
      </c>
      <c r="AP412" s="43" t="n">
        <f aca="false">AO412*$J$417</f>
        <v>2417.39117861934</v>
      </c>
      <c r="AQ412" s="44" t="n">
        <f aca="false">0.15*AF412/$AM$417</f>
        <v>0.00715468723162714</v>
      </c>
      <c r="AR412" s="43" t="n">
        <f aca="false">AQ412*$J$417</f>
        <v>43899.1074580287</v>
      </c>
      <c r="AS412" s="44" t="n">
        <f aca="false">0.24*AH412/$AM$417</f>
        <v>0.00312047130800544</v>
      </c>
      <c r="AT412" s="43" t="n">
        <f aca="false">AS412*$J$417</f>
        <v>19146.316370656</v>
      </c>
      <c r="AU412" s="44" t="n">
        <f aca="false">0.25*AJ412/$AM$417</f>
        <v>0.000911282231828686</v>
      </c>
      <c r="AV412" s="43" t="n">
        <f aca="false">AU412*$J$417</f>
        <v>5591.36623650028</v>
      </c>
      <c r="AW412" s="44" t="n">
        <f aca="false">0.35*AL412/$AM$417</f>
        <v>0.00216780206494146</v>
      </c>
      <c r="AX412" s="43" t="n">
        <f aca="false">AW412*$J$417</f>
        <v>13301.0113112882</v>
      </c>
    </row>
    <row r="413" customFormat="false" ht="13.8" hidden="false" customHeight="false" outlineLevel="0" collapsed="false">
      <c r="A413" s="13" t="s">
        <v>43</v>
      </c>
      <c r="B413" s="41"/>
      <c r="C413" s="41"/>
      <c r="D413" s="41"/>
      <c r="E413" s="41"/>
      <c r="F413" s="41"/>
      <c r="G413" s="41"/>
      <c r="H413" s="41"/>
      <c r="I413" s="15" t="n">
        <f aca="false">AO413+AQ413+AS413+AU413+AW413</f>
        <v>0.0189252999085364</v>
      </c>
      <c r="J413" s="43" t="n">
        <f aca="false">AP413+AR413+AT413+AV413+AX413</f>
        <v>116120.208677706</v>
      </c>
      <c r="K413" s="15" t="n">
        <f aca="false">I413-DatosMinisterio!J413</f>
        <v>0</v>
      </c>
      <c r="L413" s="43" t="n">
        <f aca="false">J413-DatosMinisterio!K413</f>
        <v>0.208677705726586</v>
      </c>
      <c r="M413" s="44" t="n">
        <f aca="false">P447/P$451</f>
        <v>0.0134421754972424</v>
      </c>
      <c r="N413" s="43" t="n">
        <f aca="false">ROUND(N$417*M413,0)</f>
        <v>1567069</v>
      </c>
      <c r="O413" s="43" t="n">
        <f aca="false">N413-DatosMinisterio!L413</f>
        <v>865</v>
      </c>
      <c r="P413" s="14" t="n">
        <f aca="false">N413+J413</f>
        <v>1683189.20867771</v>
      </c>
      <c r="Q413" s="43" t="n">
        <f aca="false">P413-DatosMinisterio!M413</f>
        <v>865.208677705843</v>
      </c>
      <c r="S413" s="14" t="n">
        <f aca="false">B413+DatosMinisterio!B413</f>
        <v>4514</v>
      </c>
      <c r="T413" s="14" t="n">
        <f aca="false">C413+DatosMinisterio!C413</f>
        <v>36</v>
      </c>
      <c r="U413" s="14" t="n">
        <f aca="false">D413+DatosMinisterio!D413</f>
        <v>260.704545454545</v>
      </c>
      <c r="V413" s="14" t="n">
        <f aca="false">E413+DatosMinisterio!E413</f>
        <v>144.022727272727</v>
      </c>
      <c r="W413" s="14" t="n">
        <f aca="false">F413+DatosMinisterio!F413</f>
        <v>20</v>
      </c>
      <c r="X413" s="14" t="n">
        <f aca="false">G413+DatosMinisterio!G413</f>
        <v>27</v>
      </c>
      <c r="Y413" s="14" t="n">
        <f aca="false">H413+DatosMinisterio!H413</f>
        <v>7</v>
      </c>
      <c r="Z413" s="14" t="n">
        <f aca="false">X413+0.33*Y413</f>
        <v>29.31</v>
      </c>
      <c r="AC413" s="50" t="n">
        <f aca="false">IF(T413&gt;0,S413/T413,0)</f>
        <v>125.388888888889</v>
      </c>
      <c r="AD413" s="51" t="n">
        <f aca="false">EXP((((AC413-AC$417)/AC$418+2)/4-1.9)^3)</f>
        <v>0.0142130025072217</v>
      </c>
      <c r="AE413" s="52" t="n">
        <f aca="false">S413/U413</f>
        <v>17.3146194751984</v>
      </c>
      <c r="AF413" s="51" t="n">
        <f aca="false">EXP((((AE413-AE$417)/AE$418+2)/4-1.9)^3)</f>
        <v>0.0200953040072567</v>
      </c>
      <c r="AG413" s="51" t="n">
        <f aca="false">V413/U413</f>
        <v>0.552436579199721</v>
      </c>
      <c r="AH413" s="51" t="n">
        <f aca="false">EXP((((AG413-AG$417)/AG$418+2)/4-1.9)^3)</f>
        <v>0.0920195089388798</v>
      </c>
      <c r="AI413" s="51" t="n">
        <f aca="false">W413/U413</f>
        <v>0.0767151948391598</v>
      </c>
      <c r="AJ413" s="51" t="n">
        <f aca="false">EXP((((AI413-AI$417)/AI$418+2)/4-1.9)^3)</f>
        <v>0.0713612628007132</v>
      </c>
      <c r="AK413" s="51" t="n">
        <f aca="false">Z413/U413</f>
        <v>0.112426118036789</v>
      </c>
      <c r="AL413" s="51" t="n">
        <f aca="false">EXP((((AK413-AK$417)/AK$418+2)/4-1.9)^3)</f>
        <v>0.0290315049482605</v>
      </c>
      <c r="AM413" s="51" t="n">
        <f aca="false">0.01*AD413+0.15*AF413+0.24*AH413+0.25*AJ413+0.35*AL413</f>
        <v>0.0532424502035613</v>
      </c>
      <c r="AO413" s="44" t="n">
        <f aca="false">0.01*AD413/$AM$417</f>
        <v>5.05208407993137E-005</v>
      </c>
      <c r="AP413" s="43" t="n">
        <f aca="false">AO413*$J$417</f>
        <v>309.981379663279</v>
      </c>
      <c r="AQ413" s="44" t="n">
        <f aca="false">0.15*AF413/$AM$417</f>
        <v>0.00107144671301709</v>
      </c>
      <c r="AR413" s="43" t="n">
        <f aca="false">AQ413*$J$417</f>
        <v>6574.08952586626</v>
      </c>
      <c r="AS413" s="44" t="n">
        <f aca="false">0.24*AH413/$AM$417</f>
        <v>0.007850112671132</v>
      </c>
      <c r="AT413" s="43" t="n">
        <f aca="false">AS413*$J$417</f>
        <v>48166.0383677293</v>
      </c>
      <c r="AU413" s="44" t="n">
        <f aca="false">0.25*AJ413/$AM$417</f>
        <v>0.00634143101600274</v>
      </c>
      <c r="AV413" s="43" t="n">
        <f aca="false">AU413*$J$417</f>
        <v>38909.2007234912</v>
      </c>
      <c r="AW413" s="44" t="n">
        <f aca="false">0.35*AL413/$AM$417</f>
        <v>0.00361178866758528</v>
      </c>
      <c r="AX413" s="43" t="n">
        <f aca="false">AW413*$J$417</f>
        <v>22160.8986809556</v>
      </c>
    </row>
    <row r="414" customFormat="false" ht="13.8" hidden="false" customHeight="false" outlineLevel="0" collapsed="false">
      <c r="A414" s="13" t="s">
        <v>44</v>
      </c>
      <c r="B414" s="41"/>
      <c r="C414" s="41"/>
      <c r="D414" s="41"/>
      <c r="E414" s="41"/>
      <c r="F414" s="41"/>
      <c r="G414" s="41"/>
      <c r="H414" s="41"/>
      <c r="I414" s="15" t="n">
        <f aca="false">AO414+AQ414+AS414+AU414+AW414</f>
        <v>0.0253629945198953</v>
      </c>
      <c r="J414" s="43" t="n">
        <f aca="false">AP414+AR414+AT414+AV414+AX414</f>
        <v>155620.05519465</v>
      </c>
      <c r="K414" s="15" t="n">
        <f aca="false">I414-DatosMinisterio!J414</f>
        <v>1.07552855510562E-016</v>
      </c>
      <c r="L414" s="43" t="n">
        <f aca="false">J414-DatosMinisterio!K414</f>
        <v>0.0551946503983345</v>
      </c>
      <c r="M414" s="44" t="n">
        <f aca="false">P448/P$451</f>
        <v>0.00708790542969424</v>
      </c>
      <c r="N414" s="43" t="n">
        <f aca="false">ROUND(N$417*M414,0)</f>
        <v>826298</v>
      </c>
      <c r="O414" s="43" t="n">
        <f aca="false">N414-DatosMinisterio!L414</f>
        <v>-988</v>
      </c>
      <c r="P414" s="14" t="n">
        <f aca="false">N414+J414</f>
        <v>981918.05519465</v>
      </c>
      <c r="Q414" s="43" t="n">
        <f aca="false">P414-DatosMinisterio!M414</f>
        <v>-987.944805349573</v>
      </c>
      <c r="S414" s="14" t="n">
        <f aca="false">B414+DatosMinisterio!B414</f>
        <v>4666</v>
      </c>
      <c r="T414" s="14" t="n">
        <f aca="false">C414+DatosMinisterio!C414</f>
        <v>22</v>
      </c>
      <c r="U414" s="14" t="n">
        <f aca="false">D414+DatosMinisterio!D414</f>
        <v>197.090909090909</v>
      </c>
      <c r="V414" s="14" t="n">
        <f aca="false">E414+DatosMinisterio!E414</f>
        <v>120.159090909091</v>
      </c>
      <c r="W414" s="14" t="n">
        <f aca="false">F414+DatosMinisterio!F414</f>
        <v>1</v>
      </c>
      <c r="X414" s="14" t="n">
        <f aca="false">G414+DatosMinisterio!G414</f>
        <v>10</v>
      </c>
      <c r="Y414" s="14" t="n">
        <f aca="false">H414+DatosMinisterio!H414</f>
        <v>4</v>
      </c>
      <c r="Z414" s="14" t="n">
        <f aca="false">X414+0.33*Y414</f>
        <v>11.32</v>
      </c>
      <c r="AC414" s="50" t="n">
        <f aca="false">IF(T414&gt;0,S414/T414,0)</f>
        <v>212.090909090909</v>
      </c>
      <c r="AD414" s="51" t="n">
        <f aca="false">EXP((((AC414-AC$417)/AC$418+2)/4-1.9)^3)</f>
        <v>0.0797998859660394</v>
      </c>
      <c r="AE414" s="52" t="n">
        <f aca="false">S414/U414</f>
        <v>23.6743542435424</v>
      </c>
      <c r="AF414" s="51" t="n">
        <f aca="false">EXP((((AE414-AE$417)/AE$418+2)/4-1.9)^3)</f>
        <v>0.172156293468881</v>
      </c>
      <c r="AG414" s="51" t="n">
        <f aca="false">V414/U414</f>
        <v>0.609663284132842</v>
      </c>
      <c r="AH414" s="51" t="n">
        <f aca="false">EXP((((AG414-AG$417)/AG$418+2)/4-1.9)^3)</f>
        <v>0.153240549154318</v>
      </c>
      <c r="AI414" s="51" t="n">
        <f aca="false">W414/U414</f>
        <v>0.00507380073800738</v>
      </c>
      <c r="AJ414" s="51" t="n">
        <f aca="false">EXP((((AI414-AI$417)/AI$418+2)/4-1.9)^3)</f>
        <v>0.0100341189138978</v>
      </c>
      <c r="AK414" s="51" t="n">
        <f aca="false">Z414/U414</f>
        <v>0.0574354243542436</v>
      </c>
      <c r="AL414" s="51" t="n">
        <f aca="false">EXP((((AK414-AK$417)/AK$418+2)/4-1.9)^3)</f>
        <v>0.0155596553788557</v>
      </c>
      <c r="AM414" s="51" t="n">
        <f aca="false">0.01*AD414+0.15*AF414+0.24*AH414+0.25*AJ414+0.35*AL414</f>
        <v>0.0713535837881027</v>
      </c>
      <c r="AO414" s="44" t="n">
        <f aca="false">0.01*AD414/$AM$417</f>
        <v>0.000283652756174862</v>
      </c>
      <c r="AP414" s="43" t="n">
        <f aca="false">AO414*$J$417</f>
        <v>1740.41190354793</v>
      </c>
      <c r="AQ414" s="44" t="n">
        <f aca="false">0.15*AF414/$AM$417</f>
        <v>0.00917907460846715</v>
      </c>
      <c r="AR414" s="43" t="n">
        <f aca="false">AQ414*$J$417</f>
        <v>56320.1674031418</v>
      </c>
      <c r="AS414" s="44" t="n">
        <f aca="false">0.24*AH414/$AM$417</f>
        <v>0.0130728319518261</v>
      </c>
      <c r="AT414" s="43" t="n">
        <f aca="false">AS414*$J$417</f>
        <v>80211.1449536348</v>
      </c>
      <c r="AU414" s="44" t="n">
        <f aca="false">0.25*AJ414/$AM$417</f>
        <v>0.000891669659441837</v>
      </c>
      <c r="AV414" s="43" t="n">
        <f aca="false">AU414*$J$417</f>
        <v>5471.02912114285</v>
      </c>
      <c r="AW414" s="44" t="n">
        <f aca="false">0.35*AL414/$AM$417</f>
        <v>0.00193576554398536</v>
      </c>
      <c r="AX414" s="43" t="n">
        <f aca="false">AW414*$J$417</f>
        <v>11877.3018131831</v>
      </c>
    </row>
    <row r="415" customFormat="false" ht="13.8" hidden="false" customHeight="false" outlineLevel="0" collapsed="false">
      <c r="A415" s="13" t="s">
        <v>45</v>
      </c>
      <c r="B415" s="41"/>
      <c r="C415" s="41"/>
      <c r="D415" s="41"/>
      <c r="E415" s="41"/>
      <c r="F415" s="41"/>
      <c r="G415" s="41"/>
      <c r="H415" s="41"/>
      <c r="I415" s="15" t="n">
        <f aca="false">AO415+AQ415+AS415+AU415+AW415</f>
        <v>0.00589849143880245</v>
      </c>
      <c r="J415" s="43" t="n">
        <f aca="false">AP415+AR415+AT415+AV415+AX415</f>
        <v>36191.4506014489</v>
      </c>
      <c r="K415" s="15" t="n">
        <f aca="false">I415-DatosMinisterio!J415</f>
        <v>-3.81639164714898E-017</v>
      </c>
      <c r="L415" s="43" t="n">
        <f aca="false">J415-DatosMinisterio!K415</f>
        <v>0.450601448916132</v>
      </c>
      <c r="M415" s="44" t="n">
        <f aca="false">P449/P$451</f>
        <v>0.00519168171180469</v>
      </c>
      <c r="N415" s="43" t="n">
        <f aca="false">ROUND(N$417*M415,0)</f>
        <v>605239</v>
      </c>
      <c r="O415" s="43" t="n">
        <f aca="false">N415-DatosMinisterio!L415</f>
        <v>513</v>
      </c>
      <c r="P415" s="14" t="n">
        <f aca="false">N415+J415</f>
        <v>641430.450601449</v>
      </c>
      <c r="Q415" s="43" t="n">
        <f aca="false">P415-DatosMinisterio!M415</f>
        <v>513.450601448887</v>
      </c>
      <c r="S415" s="14" t="n">
        <f aca="false">B415+DatosMinisterio!B415</f>
        <v>5084</v>
      </c>
      <c r="T415" s="14" t="n">
        <f aca="false">C415+DatosMinisterio!C415</f>
        <v>25</v>
      </c>
      <c r="U415" s="14" t="n">
        <f aca="false">D415+DatosMinisterio!D415</f>
        <v>288.102272727273</v>
      </c>
      <c r="V415" s="14" t="n">
        <f aca="false">E415+DatosMinisterio!E415</f>
        <v>111.822727272727</v>
      </c>
      <c r="W415" s="14" t="n">
        <f aca="false">F415+DatosMinisterio!F415</f>
        <v>5</v>
      </c>
      <c r="X415" s="14" t="n">
        <f aca="false">G415+DatosMinisterio!G415</f>
        <v>15</v>
      </c>
      <c r="Y415" s="14" t="n">
        <f aca="false">H415+DatosMinisterio!H415</f>
        <v>7</v>
      </c>
      <c r="Z415" s="14" t="n">
        <f aca="false">X415+0.33*Y415</f>
        <v>17.31</v>
      </c>
      <c r="AC415" s="50" t="n">
        <f aca="false">IF(T415&gt;0,S415/T415,0)</f>
        <v>203.36</v>
      </c>
      <c r="AD415" s="51" t="n">
        <f aca="false">EXP((((AC415-AC$417)/AC$418+2)/4-1.9)^3)</f>
        <v>0.0688629054047633</v>
      </c>
      <c r="AE415" s="52" t="n">
        <f aca="false">S415/U415</f>
        <v>17.6465112609947</v>
      </c>
      <c r="AF415" s="51" t="n">
        <f aca="false">EXP((((AE415-AE$417)/AE$418+2)/4-1.9)^3)</f>
        <v>0.0231410733017649</v>
      </c>
      <c r="AG415" s="51" t="n">
        <f aca="false">V415/U415</f>
        <v>0.388135526367687</v>
      </c>
      <c r="AH415" s="51" t="n">
        <f aca="false">EXP((((AG415-AG$417)/AG$418+2)/4-1.9)^3)</f>
        <v>0.012973812074727</v>
      </c>
      <c r="AI415" s="51" t="n">
        <f aca="false">W415/U415</f>
        <v>0.0173549481323709</v>
      </c>
      <c r="AJ415" s="51" t="n">
        <f aca="false">EXP((((AI415-AI$417)/AI$418+2)/4-1.9)^3)</f>
        <v>0.0148002380786709</v>
      </c>
      <c r="AK415" s="51" t="n">
        <f aca="false">Z415/U415</f>
        <v>0.0600828304342681</v>
      </c>
      <c r="AL415" s="51" t="n">
        <f aca="false">EXP((((AK415-AK$417)/AK$418+2)/4-1.9)^3)</f>
        <v>0.0160589473378627</v>
      </c>
      <c r="AM415" s="51" t="n">
        <f aca="false">0.01*AD415+0.15*AF415+0.24*AH415+0.25*AJ415+0.35*AL415</f>
        <v>0.0165941960351665</v>
      </c>
      <c r="AO415" s="44" t="n">
        <f aca="false">0.01*AD415/$AM$417</f>
        <v>0.000244776702119383</v>
      </c>
      <c r="AP415" s="43" t="n">
        <f aca="false">AO415*$J$417</f>
        <v>1501.87959329102</v>
      </c>
      <c r="AQ415" s="44" t="n">
        <f aca="false">0.15*AF415/$AM$417</f>
        <v>0.00123384184264692</v>
      </c>
      <c r="AR415" s="43" t="n">
        <f aca="false">AQ415*$J$417</f>
        <v>7570.49943387265</v>
      </c>
      <c r="AS415" s="44" t="n">
        <f aca="false">0.24*AH415/$AM$417</f>
        <v>0.00110678580808714</v>
      </c>
      <c r="AT415" s="43" t="n">
        <f aca="false">AS415*$J$417</f>
        <v>6790.92007089576</v>
      </c>
      <c r="AU415" s="44" t="n">
        <f aca="false">0.25*AJ415/$AM$417</f>
        <v>0.00131520498815179</v>
      </c>
      <c r="AV415" s="43" t="n">
        <f aca="false">AU415*$J$417</f>
        <v>8069.72034346776</v>
      </c>
      <c r="AW415" s="44" t="n">
        <f aca="false">0.35*AL415/$AM$417</f>
        <v>0.00199788209779723</v>
      </c>
      <c r="AX415" s="43" t="n">
        <f aca="false">AW415*$J$417</f>
        <v>12258.4311599217</v>
      </c>
    </row>
    <row r="416" customFormat="false" ht="13.8" hidden="false" customHeight="false" outlineLevel="0" collapsed="false">
      <c r="A416" s="16" t="s">
        <v>46</v>
      </c>
      <c r="B416" s="41"/>
      <c r="C416" s="41"/>
      <c r="D416" s="41"/>
      <c r="E416" s="41"/>
      <c r="F416" s="41"/>
      <c r="G416" s="41"/>
      <c r="H416" s="41"/>
      <c r="I416" s="18" t="n">
        <f aca="false">AO416+AQ416+AS416+AU416+AW416</f>
        <v>0.00954046566263904</v>
      </c>
      <c r="J416" s="53" t="n">
        <f aca="false">AP416+AR416+AT416+AV416+AX416</f>
        <v>58537.559192308</v>
      </c>
      <c r="K416" s="15" t="n">
        <f aca="false">I416-DatosMinisterio!J416</f>
        <v>0</v>
      </c>
      <c r="L416" s="43" t="n">
        <f aca="false">J416-DatosMinisterio!K416</f>
        <v>-0.440807692029921</v>
      </c>
      <c r="M416" s="44" t="n">
        <f aca="false">P450/P$451</f>
        <v>0.00585433612585509</v>
      </c>
      <c r="N416" s="43" t="n">
        <f aca="false">ROUND(N$417*M416,0)</f>
        <v>682490</v>
      </c>
      <c r="O416" s="43" t="n">
        <f aca="false">N416-DatosMinisterio!L416</f>
        <v>1004</v>
      </c>
      <c r="P416" s="14" t="n">
        <f aca="false">N416+J416</f>
        <v>741027.559192308</v>
      </c>
      <c r="Q416" s="43" t="n">
        <f aca="false">P416-DatosMinisterio!M416</f>
        <v>1003.55919230799</v>
      </c>
      <c r="S416" s="17" t="n">
        <f aca="false">B416+DatosMinisterio!B416</f>
        <v>5051</v>
      </c>
      <c r="T416" s="17" t="n">
        <f aca="false">C416+DatosMinisterio!C416</f>
        <v>35</v>
      </c>
      <c r="U416" s="17" t="n">
        <f aca="false">D416+DatosMinisterio!D416</f>
        <v>259.403181818182</v>
      </c>
      <c r="V416" s="17" t="n">
        <f aca="false">E416+DatosMinisterio!E416</f>
        <v>122.663181818182</v>
      </c>
      <c r="W416" s="17" t="n">
        <f aca="false">F416+DatosMinisterio!F416</f>
        <v>5</v>
      </c>
      <c r="X416" s="17" t="n">
        <f aca="false">G416+DatosMinisterio!G416</f>
        <v>16</v>
      </c>
      <c r="Y416" s="17" t="n">
        <f aca="false">H416+DatosMinisterio!H416</f>
        <v>5</v>
      </c>
      <c r="Z416" s="17" t="n">
        <f aca="false">X416+0.33*Y416</f>
        <v>17.65</v>
      </c>
      <c r="AC416" s="50" t="n">
        <f aca="false">IF(T416&gt;0,S416/T416,0)</f>
        <v>144.314285714286</v>
      </c>
      <c r="AD416" s="51" t="n">
        <f aca="false">EXP((((AC416-AC$417)/AC$418+2)/4-1.9)^3)</f>
        <v>0.0218106170846601</v>
      </c>
      <c r="AE416" s="52" t="n">
        <f aca="false">S416/U416</f>
        <v>19.4716192939387</v>
      </c>
      <c r="AF416" s="51" t="n">
        <f aca="false">EXP((((AE416-AE$417)/AE$418+2)/4-1.9)^3)</f>
        <v>0.0473388515215884</v>
      </c>
      <c r="AG416" s="51" t="n">
        <f aca="false">V416/U416</f>
        <v>0.472866913036393</v>
      </c>
      <c r="AH416" s="51" t="n">
        <f aca="false">EXP((((AG416-AG$417)/AG$418+2)/4-1.9)^3)</f>
        <v>0.0392622626996111</v>
      </c>
      <c r="AI416" s="51" t="n">
        <f aca="false">W416/U416</f>
        <v>0.0192750141496126</v>
      </c>
      <c r="AJ416" s="51" t="n">
        <f aca="false">EXP((((AI416-AI$417)/AI$418+2)/4-1.9)^3)</f>
        <v>0.015695171330335</v>
      </c>
      <c r="AK416" s="51" t="n">
        <f aca="false">Z416/U416</f>
        <v>0.0680407999481326</v>
      </c>
      <c r="AL416" s="51" t="n">
        <f aca="false">EXP((((AK416-AK$417)/AK$418+2)/4-1.9)^3)</f>
        <v>0.0176413538849123</v>
      </c>
      <c r="AM416" s="51" t="n">
        <f aca="false">0.01*AD416+0.15*AF416+0.24*AH416+0.25*AJ416+0.35*AL416</f>
        <v>0.0268401436392946</v>
      </c>
      <c r="AO416" s="44" t="n">
        <f aca="false">0.01*AD416/$AM$417</f>
        <v>7.75269485043028E-005</v>
      </c>
      <c r="AP416" s="43" t="n">
        <f aca="false">AO416*$J$417</f>
        <v>475.683105788181</v>
      </c>
      <c r="AQ416" s="44" t="n">
        <f aca="false">0.15*AF416/$AM$417</f>
        <v>0.00252402535649593</v>
      </c>
      <c r="AR416" s="43" t="n">
        <f aca="false">AQ416*$J$417</f>
        <v>15486.6951921817</v>
      </c>
      <c r="AS416" s="44" t="n">
        <f aca="false">0.24*AH416/$AM$417</f>
        <v>0.0033494330655497</v>
      </c>
      <c r="AT416" s="43" t="n">
        <f aca="false">AS416*$J$417</f>
        <v>20551.1600029232</v>
      </c>
      <c r="AU416" s="44" t="n">
        <f aca="false">0.25*AJ416/$AM$417</f>
        <v>0.00139473213294466</v>
      </c>
      <c r="AV416" s="43" t="n">
        <f aca="false">AU416*$J$417</f>
        <v>8557.67607962627</v>
      </c>
      <c r="AW416" s="44" t="n">
        <f aca="false">0.35*AL416/$AM$417</f>
        <v>0.00219474815914445</v>
      </c>
      <c r="AX416" s="43" t="n">
        <f aca="false">AW416*$J$417</f>
        <v>13466.3448117887</v>
      </c>
    </row>
    <row r="417" customFormat="false" ht="13.8" hidden="false" customHeight="false" outlineLevel="0" collapsed="false">
      <c r="A417" s="19" t="s">
        <v>49</v>
      </c>
      <c r="B417" s="41"/>
      <c r="C417" s="41"/>
      <c r="D417" s="41"/>
      <c r="E417" s="41"/>
      <c r="F417" s="41"/>
      <c r="G417" s="41"/>
      <c r="H417" s="41"/>
      <c r="I417" s="20" t="n">
        <f aca="false">SUM(I390:I416)</f>
        <v>1</v>
      </c>
      <c r="J417" s="60" t="n">
        <f aca="false">DatosMinisterio!K417</f>
        <v>6135713</v>
      </c>
      <c r="K417" s="58" t="n">
        <f aca="false">I417-DatosMinisterio!J417</f>
        <v>0</v>
      </c>
      <c r="L417" s="60" t="n">
        <f aca="false">J417-DatosMinisterio!K417</f>
        <v>0</v>
      </c>
      <c r="M417" s="61"/>
      <c r="N417" s="60" t="n">
        <f aca="false">DatosMinisterio!L417</f>
        <v>116578533</v>
      </c>
      <c r="O417" s="60"/>
      <c r="P417" s="20" t="n">
        <f aca="false">DatosMinisterio!M417</f>
        <v>122714246</v>
      </c>
      <c r="Q417" s="60"/>
      <c r="S417" s="20"/>
      <c r="T417" s="20"/>
      <c r="U417" s="20"/>
      <c r="V417" s="20"/>
      <c r="W417" s="20"/>
      <c r="X417" s="20"/>
      <c r="Y417" s="20"/>
      <c r="Z417" s="20"/>
      <c r="AB417" s="63" t="s">
        <v>207</v>
      </c>
      <c r="AC417" s="63" t="n">
        <f aca="false">AVERAGE(AC392:AC416)</f>
        <v>199.419495632315</v>
      </c>
      <c r="AD417" s="20"/>
      <c r="AE417" s="63" t="n">
        <f aca="false">AVERAGE(AE392:AE416)</f>
        <v>20.341056992056</v>
      </c>
      <c r="AF417" s="20"/>
      <c r="AG417" s="65" t="n">
        <f aca="false">AVERAGE(AG392:AG416)</f>
        <v>0.516975887204628</v>
      </c>
      <c r="AH417" s="20"/>
      <c r="AI417" s="65" t="n">
        <f aca="false">AVERAGE(AI392:AI416)</f>
        <v>0.0721514096088919</v>
      </c>
      <c r="AJ417" s="20"/>
      <c r="AK417" s="65" t="n">
        <f aca="false">AVERAGE(AK392:AK416)</f>
        <v>0.192891664879424</v>
      </c>
      <c r="AL417" s="20"/>
      <c r="AM417" s="65" t="n">
        <f aca="false">SUM(AM392:AM416)</f>
        <v>2.81329492588627</v>
      </c>
      <c r="AO417" s="61" t="n">
        <f aca="false">SUM(AO390:AO416)</f>
        <v>0.00963546262616399</v>
      </c>
      <c r="AP417" s="60" t="n">
        <f aca="false">SUM(AP390:AP416)</f>
        <v>59120.4332963685</v>
      </c>
      <c r="AQ417" s="61" t="n">
        <f aca="false">SUM(AQ390:AQ416)</f>
        <v>0.149856642073763</v>
      </c>
      <c r="AR417" s="60" t="n">
        <f aca="false">SUM(AR390:AR416)</f>
        <v>919477.346908332</v>
      </c>
      <c r="AS417" s="61" t="n">
        <f aca="false">SUM(AS390:AS416)</f>
        <v>0.232780108481916</v>
      </c>
      <c r="AT417" s="60" t="n">
        <f aca="false">SUM(AT390:AT416)</f>
        <v>1428271.9377539</v>
      </c>
      <c r="AU417" s="61" t="n">
        <f aca="false">SUM(AU390:AU416)</f>
        <v>0.256061849074068</v>
      </c>
      <c r="AV417" s="60" t="n">
        <f aca="false">SUM(AV390:AV416)</f>
        <v>1571122.0161678</v>
      </c>
      <c r="AW417" s="61" t="n">
        <f aca="false">SUM(AW390:AW416)</f>
        <v>0.35166593774409</v>
      </c>
      <c r="AX417" s="60" t="n">
        <f aca="false">SUM(AX390:AX416)</f>
        <v>2157721.2658736</v>
      </c>
    </row>
    <row r="418" customFormat="false" ht="13.8" hidden="false" customHeight="false" outlineLevel="0" collapsed="false">
      <c r="A418" s="23" t="s">
        <v>50</v>
      </c>
      <c r="B418" s="22"/>
      <c r="C418" s="22"/>
      <c r="D418" s="22"/>
      <c r="E418" s="22"/>
      <c r="F418" s="22"/>
      <c r="G418" s="22"/>
      <c r="H418" s="22"/>
      <c r="I418" s="22"/>
      <c r="S418" s="22"/>
      <c r="T418" s="22"/>
      <c r="U418" s="22"/>
      <c r="V418" s="22"/>
      <c r="W418" s="22"/>
      <c r="X418" s="22"/>
      <c r="Y418" s="22"/>
      <c r="Z418" s="22"/>
      <c r="AB418" s="63" t="s">
        <v>208</v>
      </c>
      <c r="AC418" s="63" t="n">
        <f aca="false">_xlfn.STDEV.P(AC392:AC416)</f>
        <v>84.0252858783607</v>
      </c>
      <c r="AD418" s="20"/>
      <c r="AE418" s="63" t="n">
        <f aca="false">_xlfn.STDEV.P(AE392:AE416)</f>
        <v>4.3225370882458</v>
      </c>
      <c r="AF418" s="20"/>
      <c r="AG418" s="65" t="n">
        <f aca="false">_xlfn.STDEV.P(AG392:AG416)</f>
        <v>0.138977979437086</v>
      </c>
      <c r="AH418" s="20"/>
      <c r="AI418" s="65" t="n">
        <f aca="false">_xlfn.STDEV.P(AI392:AI416)</f>
        <v>0.0636854487947213</v>
      </c>
      <c r="AJ418" s="20"/>
      <c r="AK418" s="65" t="n">
        <f aca="false">_xlfn.STDEV.P(AK392:AK416)</f>
        <v>0.162272529891504</v>
      </c>
      <c r="AL418" s="20"/>
      <c r="AM418" s="65"/>
    </row>
    <row r="419" customFormat="false" ht="13.8" hidden="false" customHeight="false" outlineLevel="0" collapsed="false">
      <c r="A419" s="23" t="s">
        <v>149</v>
      </c>
      <c r="B419" s="22"/>
      <c r="C419" s="22"/>
      <c r="D419" s="22"/>
      <c r="E419" s="22"/>
      <c r="F419" s="22"/>
      <c r="G419" s="22"/>
      <c r="H419" s="22"/>
      <c r="I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3.8" hidden="false" customHeight="false" outlineLevel="0" collapsed="false">
      <c r="B420" s="22"/>
      <c r="C420" s="22"/>
      <c r="D420" s="22"/>
      <c r="E420" s="22"/>
      <c r="F420" s="22"/>
      <c r="G420" s="22"/>
      <c r="H420" s="22"/>
      <c r="I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3.8" hidden="false" customHeight="false" outlineLevel="0" collapsed="false">
      <c r="A421" s="6" t="s">
        <v>177</v>
      </c>
      <c r="B421" s="6"/>
      <c r="C421" s="6"/>
      <c r="D421" s="6"/>
      <c r="E421" s="6"/>
      <c r="F421" s="6"/>
      <c r="G421" s="6"/>
      <c r="H421" s="6"/>
      <c r="I421" s="6"/>
      <c r="J421" s="6"/>
      <c r="S421" s="24"/>
      <c r="T421" s="24"/>
      <c r="U421" s="24"/>
      <c r="V421" s="24"/>
      <c r="W421" s="24"/>
      <c r="X421" s="24"/>
      <c r="Y421" s="24"/>
      <c r="Z421" s="24"/>
    </row>
    <row r="422" customFormat="false" ht="13.8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S422" s="24"/>
      <c r="T422" s="24"/>
      <c r="U422" s="24"/>
      <c r="V422" s="24"/>
      <c r="W422" s="24"/>
      <c r="X422" s="24"/>
      <c r="Y422" s="24"/>
      <c r="Z422" s="24"/>
    </row>
    <row r="423" customFormat="false" ht="13.8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S423" s="74"/>
      <c r="T423" s="74"/>
      <c r="U423" s="74"/>
      <c r="V423" s="74"/>
      <c r="W423" s="74"/>
      <c r="X423" s="74"/>
      <c r="Y423" s="74"/>
      <c r="Z423" s="74"/>
    </row>
    <row r="424" customFormat="false" ht="15.8" hidden="false" customHeight="true" outlineLevel="0" collapsed="false">
      <c r="A424" s="7" t="s">
        <v>8</v>
      </c>
      <c r="B424" s="8" t="s">
        <v>188</v>
      </c>
      <c r="C424" s="8"/>
      <c r="D424" s="8"/>
      <c r="E424" s="8"/>
      <c r="F424" s="8"/>
      <c r="G424" s="8"/>
      <c r="H424" s="8"/>
      <c r="I424" s="7" t="s">
        <v>10</v>
      </c>
      <c r="J424" s="37" t="s">
        <v>11</v>
      </c>
      <c r="K424" s="38" t="s">
        <v>189</v>
      </c>
      <c r="L424" s="37" t="s">
        <v>190</v>
      </c>
      <c r="M424" s="38" t="s">
        <v>191</v>
      </c>
      <c r="N424" s="37" t="s">
        <v>12</v>
      </c>
      <c r="O424" s="37" t="s">
        <v>192</v>
      </c>
      <c r="P424" s="7" t="s">
        <v>193</v>
      </c>
      <c r="Q424" s="37" t="s">
        <v>194</v>
      </c>
      <c r="S424" s="8" t="s">
        <v>188</v>
      </c>
      <c r="T424" s="8"/>
      <c r="U424" s="8"/>
      <c r="V424" s="8"/>
      <c r="W424" s="8"/>
      <c r="X424" s="8"/>
      <c r="Y424" s="8"/>
      <c r="Z424" s="8"/>
      <c r="AC424" s="9" t="s">
        <v>196</v>
      </c>
      <c r="AD424" s="9"/>
      <c r="AE424" s="9" t="s">
        <v>197</v>
      </c>
      <c r="AF424" s="9"/>
      <c r="AG424" s="9" t="s">
        <v>198</v>
      </c>
      <c r="AH424" s="9"/>
      <c r="AI424" s="9" t="s">
        <v>199</v>
      </c>
      <c r="AJ424" s="9"/>
      <c r="AK424" s="9" t="s">
        <v>200</v>
      </c>
      <c r="AL424" s="9"/>
      <c r="AM424" s="39" t="s">
        <v>201</v>
      </c>
      <c r="AO424" s="9" t="s">
        <v>196</v>
      </c>
      <c r="AP424" s="9"/>
      <c r="AQ424" s="9" t="s">
        <v>197</v>
      </c>
      <c r="AR424" s="9"/>
      <c r="AS424" s="9" t="s">
        <v>198</v>
      </c>
      <c r="AT424" s="9"/>
      <c r="AU424" s="9" t="s">
        <v>199</v>
      </c>
      <c r="AV424" s="9"/>
      <c r="AW424" s="39" t="s">
        <v>200</v>
      </c>
      <c r="AX424" s="39"/>
    </row>
    <row r="425" customFormat="false" ht="55.8" hidden="false" customHeight="false" outlineLevel="0" collapsed="false">
      <c r="A425" s="7"/>
      <c r="B425" s="9" t="s">
        <v>179</v>
      </c>
      <c r="C425" s="9" t="s">
        <v>180</v>
      </c>
      <c r="D425" s="9" t="s">
        <v>181</v>
      </c>
      <c r="E425" s="9" t="s">
        <v>182</v>
      </c>
      <c r="F425" s="9" t="s">
        <v>183</v>
      </c>
      <c r="G425" s="9" t="s">
        <v>184</v>
      </c>
      <c r="H425" s="9" t="s">
        <v>185</v>
      </c>
      <c r="I425" s="7"/>
      <c r="J425" s="37"/>
      <c r="K425" s="38"/>
      <c r="L425" s="37"/>
      <c r="M425" s="38"/>
      <c r="N425" s="37"/>
      <c r="O425" s="37"/>
      <c r="P425" s="7"/>
      <c r="Q425" s="37"/>
      <c r="S425" s="9" t="s">
        <v>179</v>
      </c>
      <c r="T425" s="9" t="s">
        <v>180</v>
      </c>
      <c r="U425" s="9" t="s">
        <v>181</v>
      </c>
      <c r="V425" s="9" t="s">
        <v>182</v>
      </c>
      <c r="W425" s="9" t="s">
        <v>183</v>
      </c>
      <c r="X425" s="9" t="s">
        <v>184</v>
      </c>
      <c r="Y425" s="9" t="s">
        <v>185</v>
      </c>
      <c r="Z425" s="7" t="s">
        <v>21</v>
      </c>
      <c r="AC425" s="9" t="s">
        <v>202</v>
      </c>
      <c r="AD425" s="9" t="s">
        <v>203</v>
      </c>
      <c r="AE425" s="9" t="s">
        <v>202</v>
      </c>
      <c r="AF425" s="9" t="s">
        <v>203</v>
      </c>
      <c r="AG425" s="9" t="s">
        <v>202</v>
      </c>
      <c r="AH425" s="9" t="s">
        <v>203</v>
      </c>
      <c r="AI425" s="9" t="s">
        <v>202</v>
      </c>
      <c r="AJ425" s="9" t="s">
        <v>203</v>
      </c>
      <c r="AK425" s="9" t="s">
        <v>202</v>
      </c>
      <c r="AL425" s="9" t="s">
        <v>203</v>
      </c>
      <c r="AM425" s="40" t="s">
        <v>204</v>
      </c>
      <c r="AO425" s="9" t="s">
        <v>205</v>
      </c>
      <c r="AP425" s="9" t="s">
        <v>206</v>
      </c>
      <c r="AQ425" s="9" t="s">
        <v>205</v>
      </c>
      <c r="AR425" s="9" t="s">
        <v>206</v>
      </c>
      <c r="AS425" s="9" t="s">
        <v>205</v>
      </c>
      <c r="AT425" s="9" t="s">
        <v>206</v>
      </c>
      <c r="AU425" s="9" t="s">
        <v>205</v>
      </c>
      <c r="AV425" s="9" t="s">
        <v>206</v>
      </c>
      <c r="AW425" s="9" t="s">
        <v>205</v>
      </c>
      <c r="AX425" s="40" t="s">
        <v>206</v>
      </c>
      <c r="AY425" s="77"/>
      <c r="AZ425" s="77" t="s">
        <v>209</v>
      </c>
    </row>
    <row r="426" customFormat="false" ht="13.8" hidden="false" customHeight="false" outlineLevel="0" collapsed="false">
      <c r="A426" s="10" t="s">
        <v>22</v>
      </c>
      <c r="B426" s="41" t="n">
        <v>0</v>
      </c>
      <c r="C426" s="41"/>
      <c r="D426" s="41"/>
      <c r="E426" s="41"/>
      <c r="F426" s="41"/>
      <c r="G426" s="41"/>
      <c r="H426" s="41"/>
      <c r="I426" s="12" t="n">
        <f aca="false">AO426+AQ426+AS426+AU426+AW426</f>
        <v>0.151118265477428</v>
      </c>
      <c r="J426" s="49" t="n">
        <f aca="false">AP426+AR426+AT426+AV426+AX426</f>
        <v>881386.100645456</v>
      </c>
      <c r="K426" s="12" t="n">
        <f aca="false">I426-DatosMinisterio!J426</f>
        <v>-7.73090570796164E-005</v>
      </c>
      <c r="L426" s="49" t="n">
        <f aca="false">J426-DatosMinisterio!K426</f>
        <v>-450.899354544235</v>
      </c>
      <c r="M426" s="44" t="n">
        <f aca="false">N426/N$451</f>
        <v>0.212129461661152</v>
      </c>
      <c r="N426" s="43" t="n">
        <f aca="false">DatosMinisterio!L426</f>
        <v>23507359</v>
      </c>
      <c r="O426" s="43" t="n">
        <f aca="false">N426-DatosMinisterio!L426</f>
        <v>0</v>
      </c>
      <c r="P426" s="14" t="n">
        <f aca="false">N426+J426</f>
        <v>24388745.1006455</v>
      </c>
      <c r="Q426" s="43" t="n">
        <f aca="false">P426-DatosMinisterio!M426</f>
        <v>-450.899354543537</v>
      </c>
      <c r="S426" s="11" t="n">
        <f aca="false">B426+DatosMinisterio!B426</f>
        <v>24019</v>
      </c>
      <c r="T426" s="11" t="n">
        <f aca="false">C426+DatosMinisterio!C426</f>
        <v>63</v>
      </c>
      <c r="U426" s="11" t="n">
        <f aca="false">D426+DatosMinisterio!D426</f>
        <v>1650.49772727273</v>
      </c>
      <c r="V426" s="11" t="n">
        <f aca="false">E426+DatosMinisterio!E426</f>
        <v>869.384090909091</v>
      </c>
      <c r="W426" s="11" t="n">
        <f aca="false">F426+DatosMinisterio!F426</f>
        <v>387</v>
      </c>
      <c r="X426" s="11" t="n">
        <f aca="false">G426+DatosMinisterio!G426</f>
        <v>1041</v>
      </c>
      <c r="Y426" s="11" t="n">
        <f aca="false">H426+DatosMinisterio!H426</f>
        <v>238</v>
      </c>
      <c r="Z426" s="11" t="n">
        <f aca="false">X426+0.33*Y426</f>
        <v>1119.54</v>
      </c>
      <c r="AC426" s="45" t="n">
        <f aca="false">IF(T426&gt;0,S426/T426,0)</f>
        <v>381.253968253968</v>
      </c>
      <c r="AD426" s="46" t="n">
        <f aca="false">EXP((((AC426-AC$451)/AC$452+2)/4-1.9)^3)</f>
        <v>0.491227726551053</v>
      </c>
      <c r="AE426" s="47" t="n">
        <f aca="false">S426/U426</f>
        <v>14.5525798691579</v>
      </c>
      <c r="AF426" s="46" t="n">
        <f aca="false">EXP((((AE426-AE$451)/AE$452+2)/4-1.9)^3)</f>
        <v>0.00666877206525537</v>
      </c>
      <c r="AG426" s="46" t="n">
        <f aca="false">V426/U426</f>
        <v>0.526740556223397</v>
      </c>
      <c r="AH426" s="46" t="n">
        <f aca="false">EXP((((AG426-AG$451)/AG$452+2)/4-1.9)^3)</f>
        <v>0.080794922609226</v>
      </c>
      <c r="AI426" s="46" t="n">
        <f aca="false">W426/U426</f>
        <v>0.234474724566556</v>
      </c>
      <c r="AJ426" s="46" t="n">
        <f aca="false">EXP((((AI426-AI$451)/AI$452+2)/4-1.9)^3)</f>
        <v>0.624021558874429</v>
      </c>
      <c r="AK426" s="46" t="n">
        <f aca="false">Z426/U426</f>
        <v>0.678304478401142</v>
      </c>
      <c r="AL426" s="46" t="n">
        <f aca="false">EXP((((AK426-AK$451)/AK$452+2)/4-1.9)^3)</f>
        <v>0.709406038950477</v>
      </c>
      <c r="AM426" s="46" t="n">
        <f aca="false">0.01*AD426+0.15*AF426+0.24*AH426+0.25*AJ426+0.35*AL426</f>
        <v>0.429600877852787</v>
      </c>
      <c r="AO426" s="48" t="n">
        <f aca="false">0.01*AD426/$AM$451*$AY426</f>
        <v>0.00172796392693251</v>
      </c>
      <c r="AP426" s="49" t="n">
        <f aca="false">AO426*$J$451</f>
        <v>10078.2217345033</v>
      </c>
      <c r="AQ426" s="48" t="n">
        <f aca="false">0.15*AF426/$AM$451*$AY426</f>
        <v>0.000351875421811076</v>
      </c>
      <c r="AR426" s="49" t="n">
        <f aca="false">AQ426*$J$451</f>
        <v>2052.28735893189</v>
      </c>
      <c r="AS426" s="48" t="n">
        <f aca="false">0.24*AH426/$AM$451*$AY426</f>
        <v>0.00682098525968461</v>
      </c>
      <c r="AT426" s="49" t="n">
        <f aca="false">AS426*$J$451</f>
        <v>39782.8917742013</v>
      </c>
      <c r="AU426" s="48" t="n">
        <f aca="false">0.25*AJ426/$AM$451*$AY426</f>
        <v>0.0548771315767301</v>
      </c>
      <c r="AV426" s="49" t="n">
        <f aca="false">AU426*$J$451</f>
        <v>320066.809013542</v>
      </c>
      <c r="AW426" s="48" t="n">
        <f aca="false">0.35*AL426/$AM$451*$AY426</f>
        <v>0.0873403092922701</v>
      </c>
      <c r="AX426" s="49" t="n">
        <f aca="false">AW426*$J$451</f>
        <v>509405.890764278</v>
      </c>
      <c r="AY426" s="35" t="n">
        <v>1</v>
      </c>
      <c r="AZ426" s="35" t="n">
        <v>1.00051157983342</v>
      </c>
    </row>
    <row r="427" customFormat="false" ht="13.8" hidden="false" customHeight="false" outlineLevel="0" collapsed="false">
      <c r="A427" s="13" t="s">
        <v>23</v>
      </c>
      <c r="B427" s="41"/>
      <c r="C427" s="41"/>
      <c r="D427" s="41"/>
      <c r="E427" s="41"/>
      <c r="F427" s="41"/>
      <c r="G427" s="41"/>
      <c r="H427" s="41"/>
      <c r="I427" s="15" t="n">
        <f aca="false">AO427+AQ427+AS427+AU427+AW427</f>
        <v>0.105743484707453</v>
      </c>
      <c r="J427" s="43" t="n">
        <f aca="false">AP427+AR427+AT427+AV427+AX427</f>
        <v>616741.04953835</v>
      </c>
      <c r="K427" s="15" t="n">
        <f aca="false">I427-DatosMinisterio!J427</f>
        <v>-9.34346122262453E-005</v>
      </c>
      <c r="L427" s="43" t="n">
        <f aca="false">J427-DatosMinisterio!K427</f>
        <v>-544.950461650034</v>
      </c>
      <c r="M427" s="44" t="n">
        <f aca="false">N427/N$451</f>
        <v>0.13179147610658</v>
      </c>
      <c r="N427" s="43" t="n">
        <f aca="false">DatosMinisterio!L427</f>
        <v>14604617</v>
      </c>
      <c r="O427" s="43" t="n">
        <f aca="false">N427-DatosMinisterio!L427</f>
        <v>0</v>
      </c>
      <c r="P427" s="14" t="n">
        <f aca="false">N427+J427</f>
        <v>15221358.0495384</v>
      </c>
      <c r="Q427" s="43" t="n">
        <f aca="false">P427-DatosMinisterio!M427</f>
        <v>-544.950461650267</v>
      </c>
      <c r="S427" s="14" t="n">
        <f aca="false">B427+DatosMinisterio!B427</f>
        <v>17877</v>
      </c>
      <c r="T427" s="14" t="n">
        <f aca="false">C427+DatosMinisterio!C427</f>
        <v>36</v>
      </c>
      <c r="U427" s="14" t="n">
        <f aca="false">D427+DatosMinisterio!D427</f>
        <v>1489.27272727273</v>
      </c>
      <c r="V427" s="14" t="n">
        <f aca="false">E427+DatosMinisterio!E427</f>
        <v>833.590909090909</v>
      </c>
      <c r="W427" s="14" t="n">
        <f aca="false">F427+DatosMinisterio!F427</f>
        <v>285</v>
      </c>
      <c r="X427" s="14" t="n">
        <f aca="false">G427+DatosMinisterio!G427</f>
        <v>704</v>
      </c>
      <c r="Y427" s="14" t="n">
        <f aca="false">H427+DatosMinisterio!H427</f>
        <v>193</v>
      </c>
      <c r="Z427" s="14" t="n">
        <f aca="false">X427+0.33*Y427</f>
        <v>767.69</v>
      </c>
      <c r="AC427" s="50" t="n">
        <f aca="false">IF(T427&gt;0,S427/T427,0)</f>
        <v>496.583333333333</v>
      </c>
      <c r="AD427" s="51" t="n">
        <f aca="false">EXP((((AC427-AC$451)/AC$452+2)/4-1.9)^3)</f>
        <v>0.839250461831259</v>
      </c>
      <c r="AE427" s="52" t="n">
        <f aca="false">S427/U427</f>
        <v>12.0038456842876</v>
      </c>
      <c r="AF427" s="51" t="n">
        <f aca="false">EXP((((AE427-AE$451)/AE$452+2)/4-1.9)^3)</f>
        <v>0.0016537816603025</v>
      </c>
      <c r="AG427" s="51" t="n">
        <f aca="false">V427/U427</f>
        <v>0.559730191673787</v>
      </c>
      <c r="AH427" s="51" t="n">
        <f aca="false">EXP((((AG427-AG$451)/AG$452+2)/4-1.9)^3)</f>
        <v>0.113573586873818</v>
      </c>
      <c r="AI427" s="51" t="n">
        <f aca="false">W427/U427</f>
        <v>0.191368575265535</v>
      </c>
      <c r="AJ427" s="51" t="n">
        <f aca="false">EXP((((AI427-AI$451)/AI$452+2)/4-1.9)^3)</f>
        <v>0.433164689704535</v>
      </c>
      <c r="AK427" s="51" t="n">
        <f aca="false">Z427/U427</f>
        <v>0.515479794896837</v>
      </c>
      <c r="AL427" s="51" t="n">
        <f aca="false">EXP((((AK427-AK$451)/AK$452+2)/4-1.9)^3)</f>
        <v>0.446912810353092</v>
      </c>
      <c r="AM427" s="51" t="n">
        <f aca="false">0.01*AD427+0.15*AF427+0.24*AH427+0.25*AJ427+0.35*AL427</f>
        <v>0.30060888876679</v>
      </c>
      <c r="AO427" s="44" t="n">
        <f aca="false">0.01*AD427/$AM$451*$AY427</f>
        <v>0.00295218377408741</v>
      </c>
      <c r="AP427" s="43" t="n">
        <f aca="false">AO427*$J$451</f>
        <v>17218.3934007655</v>
      </c>
      <c r="AQ427" s="44" t="n">
        <f aca="false">0.15*AF427/$AM$451*$AY427</f>
        <v>8.72612099511127E-005</v>
      </c>
      <c r="AR427" s="43" t="n">
        <f aca="false">AQ427*$J$451</f>
        <v>508.944549710328</v>
      </c>
      <c r="AS427" s="44" t="n">
        <f aca="false">0.24*AH427/$AM$451*$AY427</f>
        <v>0.00958827283866174</v>
      </c>
      <c r="AT427" s="43" t="n">
        <f aca="false">AS427*$J$451</f>
        <v>55922.8917993045</v>
      </c>
      <c r="AU427" s="44" t="n">
        <f aca="false">0.25*AJ427/$AM$451*$AY427</f>
        <v>0.0380929718424882</v>
      </c>
      <c r="AV427" s="43" t="n">
        <f aca="false">AU427*$J$451</f>
        <v>222174.439391396</v>
      </c>
      <c r="AW427" s="44" t="n">
        <f aca="false">0.35*AL427/$AM$451*$AY427</f>
        <v>0.0550227950422643</v>
      </c>
      <c r="AX427" s="43" t="n">
        <f aca="false">AW427*$J$451</f>
        <v>320916.380397173</v>
      </c>
      <c r="AY427" s="35" t="n">
        <v>1</v>
      </c>
      <c r="AZ427" s="35" t="n">
        <v>1.0008835968711</v>
      </c>
    </row>
    <row r="428" customFormat="false" ht="13.8" hidden="false" customHeight="false" outlineLevel="0" collapsed="false">
      <c r="A428" s="13" t="s">
        <v>24</v>
      </c>
      <c r="B428" s="41"/>
      <c r="C428" s="41"/>
      <c r="D428" s="41"/>
      <c r="E428" s="41"/>
      <c r="F428" s="41"/>
      <c r="G428" s="41"/>
      <c r="H428" s="41"/>
      <c r="I428" s="15" t="n">
        <f aca="false">AO428+AQ428+AS428+AU428+AW428</f>
        <v>0.0756948814818477</v>
      </c>
      <c r="J428" s="43" t="n">
        <f aca="false">AP428+AR428+AT428+AV428+AX428</f>
        <v>441484.794821647</v>
      </c>
      <c r="K428" s="15" t="n">
        <f aca="false">I428-DatosMinisterio!J428</f>
        <v>9.71799422139485E-005</v>
      </c>
      <c r="L428" s="43" t="n">
        <f aca="false">J428-DatosMinisterio!K428</f>
        <v>566.794821647345</v>
      </c>
      <c r="M428" s="44" t="n">
        <f aca="false">N428/N$451</f>
        <v>0.0751344815907025</v>
      </c>
      <c r="N428" s="43" t="n">
        <f aca="false">DatosMinisterio!L428</f>
        <v>8326110</v>
      </c>
      <c r="O428" s="43" t="n">
        <f aca="false">N428-DatosMinisterio!L428</f>
        <v>0</v>
      </c>
      <c r="P428" s="14" t="n">
        <f aca="false">N428+J428</f>
        <v>8767594.79482165</v>
      </c>
      <c r="Q428" s="43" t="n">
        <f aca="false">P428-DatosMinisterio!M428</f>
        <v>566.794821647927</v>
      </c>
      <c r="S428" s="14" t="n">
        <f aca="false">B428+DatosMinisterio!B428</f>
        <v>18363</v>
      </c>
      <c r="T428" s="14" t="n">
        <f aca="false">C428+DatosMinisterio!C428</f>
        <v>83</v>
      </c>
      <c r="U428" s="14" t="n">
        <f aca="false">D428+DatosMinisterio!D428</f>
        <v>1126.97727272727</v>
      </c>
      <c r="V428" s="14" t="n">
        <f aca="false">E428+DatosMinisterio!E428</f>
        <v>699.727272727273</v>
      </c>
      <c r="W428" s="14" t="n">
        <f aca="false">F428+DatosMinisterio!F428</f>
        <v>143</v>
      </c>
      <c r="X428" s="14" t="n">
        <f aca="false">G428+DatosMinisterio!G428</f>
        <v>481</v>
      </c>
      <c r="Y428" s="14" t="n">
        <f aca="false">H428+DatosMinisterio!H428</f>
        <v>67</v>
      </c>
      <c r="Z428" s="14" t="n">
        <f aca="false">X428+0.33*Y428</f>
        <v>503.11</v>
      </c>
      <c r="AC428" s="50" t="n">
        <f aca="false">IF(T428&gt;0,S428/T428,0)</f>
        <v>221.240963855422</v>
      </c>
      <c r="AD428" s="51" t="n">
        <f aca="false">EXP((((AC428-AC$451)/AC$452+2)/4-1.9)^3)</f>
        <v>0.0834159036775313</v>
      </c>
      <c r="AE428" s="52" t="n">
        <f aca="false">S428/U428</f>
        <v>16.294028676871</v>
      </c>
      <c r="AF428" s="51" t="n">
        <f aca="false">EXP((((AE428-AE$451)/AE$452+2)/4-1.9)^3)</f>
        <v>0.0152301924653474</v>
      </c>
      <c r="AG428" s="51" t="n">
        <f aca="false">V428/U428</f>
        <v>0.620888539334908</v>
      </c>
      <c r="AH428" s="51" t="n">
        <f aca="false">EXP((((AG428-AG$451)/AG$452+2)/4-1.9)^3)</f>
        <v>0.196324887975696</v>
      </c>
      <c r="AI428" s="51" t="n">
        <f aca="false">W428/U428</f>
        <v>0.126888095670236</v>
      </c>
      <c r="AJ428" s="51" t="n">
        <f aca="false">EXP((((AI428-AI$451)/AI$452+2)/4-1.9)^3)</f>
        <v>0.187413537705507</v>
      </c>
      <c r="AK428" s="51" t="n">
        <f aca="false">Z428/U428</f>
        <v>0.446424264424145</v>
      </c>
      <c r="AL428" s="51" t="n">
        <f aca="false">EXP((((AK428-AK$451)/AK$452+2)/4-1.9)^3)</f>
        <v>0.337418004824392</v>
      </c>
      <c r="AM428" s="51" t="n">
        <f aca="false">0.01*AD428+0.15*AF428+0.24*AH428+0.25*AJ428+0.35*AL428</f>
        <v>0.215186347135658</v>
      </c>
      <c r="AO428" s="44" t="n">
        <f aca="false">0.01*AD428/$AM$451*$AY428</f>
        <v>0.000293427395679121</v>
      </c>
      <c r="AP428" s="43" t="n">
        <f aca="false">AO428*$J$451</f>
        <v>1711.39357167119</v>
      </c>
      <c r="AQ428" s="44" t="n">
        <f aca="false">0.15*AF428/$AM$451*$AY428</f>
        <v>0.000803615769975002</v>
      </c>
      <c r="AR428" s="43" t="n">
        <f aca="false">AQ428*$J$451</f>
        <v>4687.02951081222</v>
      </c>
      <c r="AS428" s="44" t="n">
        <f aca="false">0.24*AH428/$AM$451*$AY428</f>
        <v>0.0165744222996327</v>
      </c>
      <c r="AT428" s="43" t="n">
        <f aca="false">AS428*$J$451</f>
        <v>96669.0915553577</v>
      </c>
      <c r="AU428" s="44" t="n">
        <f aca="false">0.25*AJ428/$AM$451*$AY428</f>
        <v>0.0164813494368311</v>
      </c>
      <c r="AV428" s="43" t="n">
        <f aca="false">AU428*$J$451</f>
        <v>96126.2509704593</v>
      </c>
      <c r="AW428" s="44" t="n">
        <f aca="false">0.35*AL428/$AM$451*$AY428</f>
        <v>0.0415420665797298</v>
      </c>
      <c r="AX428" s="43" t="n">
        <f aca="false">AW428*$J$451</f>
        <v>242291.029213347</v>
      </c>
      <c r="AY428" s="35" t="n">
        <v>1</v>
      </c>
      <c r="AZ428" s="35" t="n">
        <v>0.998716162304353</v>
      </c>
    </row>
    <row r="429" customFormat="false" ht="13.8" hidden="false" customHeight="false" outlineLevel="0" collapsed="false">
      <c r="A429" s="13" t="s">
        <v>186</v>
      </c>
      <c r="B429" s="41"/>
      <c r="C429" s="41"/>
      <c r="D429" s="41"/>
      <c r="E429" s="41"/>
      <c r="F429" s="41"/>
      <c r="G429" s="41"/>
      <c r="H429" s="41"/>
      <c r="I429" s="15" t="n">
        <f aca="false">AO429+AQ429+AS429+AU429+AW429</f>
        <v>0.0659824230826959</v>
      </c>
      <c r="J429" s="43" t="n">
        <f aca="false">AP429+AR429+AT429+AV429+AX429</f>
        <v>384837.599930515</v>
      </c>
      <c r="K429" s="15" t="n">
        <f aca="false">I429-DatosMinisterio!J429</f>
        <v>-0.000121801814456743</v>
      </c>
      <c r="L429" s="43" t="n">
        <f aca="false">J429-DatosMinisterio!K429</f>
        <v>-710.400069484487</v>
      </c>
      <c r="M429" s="44" t="n">
        <f aca="false">N429/N$451</f>
        <v>0.0554994460777661</v>
      </c>
      <c r="N429" s="43" t="n">
        <f aca="false">DatosMinisterio!L429</f>
        <v>6150232</v>
      </c>
      <c r="O429" s="43" t="n">
        <f aca="false">N429-DatosMinisterio!L429</f>
        <v>0</v>
      </c>
      <c r="P429" s="14" t="n">
        <f aca="false">N429+J429</f>
        <v>6535069.59993052</v>
      </c>
      <c r="Q429" s="43" t="n">
        <f aca="false">P429-DatosMinisterio!M429</f>
        <v>-710.400069484487</v>
      </c>
      <c r="S429" s="14" t="n">
        <f aca="false">B429+DatosMinisterio!B429</f>
        <v>13592</v>
      </c>
      <c r="T429" s="14" t="n">
        <f aca="false">C429+DatosMinisterio!C429</f>
        <v>57</v>
      </c>
      <c r="U429" s="14" t="n">
        <f aca="false">D429+DatosMinisterio!D429</f>
        <v>491.892045454545</v>
      </c>
      <c r="V429" s="14" t="n">
        <f aca="false">E429+DatosMinisterio!E429</f>
        <v>325.642045454545</v>
      </c>
      <c r="W429" s="14" t="n">
        <f aca="false">F429+DatosMinisterio!F429</f>
        <v>54</v>
      </c>
      <c r="X429" s="14" t="n">
        <f aca="false">G429+DatosMinisterio!G429</f>
        <v>89</v>
      </c>
      <c r="Y429" s="14" t="n">
        <f aca="false">H429+DatosMinisterio!H429</f>
        <v>27</v>
      </c>
      <c r="Z429" s="14" t="n">
        <f aca="false">X429+0.33*Y429</f>
        <v>97.91</v>
      </c>
      <c r="AC429" s="50" t="n">
        <f aca="false">IF(T429&gt;0,S429/T429,0)</f>
        <v>238.456140350877</v>
      </c>
      <c r="AD429" s="51" t="n">
        <f aca="false">EXP((((AC429-AC$451)/AC$452+2)/4-1.9)^3)</f>
        <v>0.108561815506207</v>
      </c>
      <c r="AE429" s="52" t="n">
        <f aca="false">S429/U429</f>
        <v>27.6320792856896</v>
      </c>
      <c r="AF429" s="51" t="n">
        <f aca="false">EXP((((AE429-AE$451)/AE$452+2)/4-1.9)^3)</f>
        <v>0.410274025495576</v>
      </c>
      <c r="AG429" s="51" t="n">
        <f aca="false">V429/U429</f>
        <v>0.662019336282674</v>
      </c>
      <c r="AH429" s="51" t="n">
        <f aca="false">EXP((((AG429-AG$451)/AG$452+2)/4-1.9)^3)</f>
        <v>0.26792751226554</v>
      </c>
      <c r="AI429" s="51" t="n">
        <f aca="false">W429/U429</f>
        <v>0.109780185508184</v>
      </c>
      <c r="AJ429" s="51" t="n">
        <f aca="false">EXP((((AI429-AI$451)/AI$452+2)/4-1.9)^3)</f>
        <v>0.140157780670307</v>
      </c>
      <c r="AK429" s="51" t="n">
        <f aca="false">Z429/U429</f>
        <v>0.199047740057524</v>
      </c>
      <c r="AL429" s="51" t="n">
        <f aca="false">EXP((((AK429-AK$451)/AK$452+2)/4-1.9)^3)</f>
        <v>0.0731625141282558</v>
      </c>
      <c r="AM429" s="51" t="n">
        <f aca="false">0.01*AD429+0.15*AF429+0.24*AH429+0.25*AJ429+0.35*AL429</f>
        <v>0.187575650035594</v>
      </c>
      <c r="AO429" s="44" t="n">
        <f aca="false">0.01*AD429/$AM$451*$AY429</f>
        <v>0.000381881744245419</v>
      </c>
      <c r="AP429" s="43" t="n">
        <f aca="false">AO429*$J$451</f>
        <v>2227.29701406233</v>
      </c>
      <c r="AQ429" s="44" t="n">
        <f aca="false">0.15*AF429/$AM$451*$AY429</f>
        <v>0.0216479652275918</v>
      </c>
      <c r="AR429" s="43" t="n">
        <f aca="false">AQ429*$J$451</f>
        <v>126260.155240502</v>
      </c>
      <c r="AS429" s="44" t="n">
        <f aca="false">0.24*AH429/$AM$451*$AY429</f>
        <v>0.0226193621184127</v>
      </c>
      <c r="AT429" s="43" t="n">
        <f aca="false">AS429*$J$451</f>
        <v>131925.755722846</v>
      </c>
      <c r="AU429" s="44" t="n">
        <f aca="false">0.25*AJ429/$AM$451*$AY429</f>
        <v>0.0123256269947152</v>
      </c>
      <c r="AV429" s="43" t="n">
        <f aca="false">AU429*$J$451</f>
        <v>71888.3073502789</v>
      </c>
      <c r="AW429" s="44" t="n">
        <f aca="false">0.35*AL429/$AM$451*$AY429</f>
        <v>0.00900758699773068</v>
      </c>
      <c r="AX429" s="43" t="n">
        <f aca="false">AW429*$J$451</f>
        <v>52536.0846028264</v>
      </c>
      <c r="AY429" s="35" t="n">
        <v>1</v>
      </c>
      <c r="AZ429" s="35" t="n">
        <v>1.00184597365126</v>
      </c>
    </row>
    <row r="430" customFormat="false" ht="13.8" hidden="false" customHeight="false" outlineLevel="0" collapsed="false">
      <c r="A430" s="13" t="s">
        <v>26</v>
      </c>
      <c r="B430" s="41"/>
      <c r="C430" s="41"/>
      <c r="D430" s="41"/>
      <c r="E430" s="41"/>
      <c r="F430" s="41"/>
      <c r="G430" s="41"/>
      <c r="H430" s="41"/>
      <c r="I430" s="15" t="n">
        <f aca="false">AO430+AQ430+AS430+AU430+AW430</f>
        <v>0.0928043870354527</v>
      </c>
      <c r="J430" s="43" t="n">
        <f aca="false">AP430+AR430+AT430+AV430+AX430</f>
        <v>541274.719859637</v>
      </c>
      <c r="K430" s="15" t="n">
        <f aca="false">I430-DatosMinisterio!J430</f>
        <v>-2.26801232219159E-005</v>
      </c>
      <c r="L430" s="43" t="n">
        <f aca="false">J430-DatosMinisterio!K430</f>
        <v>-132.280140362796</v>
      </c>
      <c r="M430" s="44" t="n">
        <f aca="false">N430/N$451</f>
        <v>0.046033447649758</v>
      </c>
      <c r="N430" s="43" t="n">
        <f aca="false">DatosMinisterio!L430</f>
        <v>5101247</v>
      </c>
      <c r="O430" s="43" t="n">
        <f aca="false">N430-DatosMinisterio!L430</f>
        <v>0</v>
      </c>
      <c r="P430" s="14" t="n">
        <f aca="false">N430+J430</f>
        <v>5642521.71985964</v>
      </c>
      <c r="Q430" s="43" t="n">
        <f aca="false">P430-DatosMinisterio!M430</f>
        <v>-132.28014036268</v>
      </c>
      <c r="S430" s="14" t="n">
        <f aca="false">B430+DatosMinisterio!B430</f>
        <v>8704</v>
      </c>
      <c r="T430" s="14" t="n">
        <f aca="false">C430+DatosMinisterio!C430</f>
        <v>72</v>
      </c>
      <c r="U430" s="14" t="n">
        <f aca="false">D430+DatosMinisterio!D430</f>
        <v>347</v>
      </c>
      <c r="V430" s="14" t="n">
        <f aca="false">E430+DatosMinisterio!E430</f>
        <v>194.681818181818</v>
      </c>
      <c r="W430" s="14" t="n">
        <f aca="false">F430+DatosMinisterio!F430</f>
        <v>63</v>
      </c>
      <c r="X430" s="14" t="n">
        <f aca="false">G430+DatosMinisterio!G430</f>
        <v>138</v>
      </c>
      <c r="Y430" s="14" t="n">
        <f aca="false">H430+DatosMinisterio!H430</f>
        <v>14</v>
      </c>
      <c r="Z430" s="14" t="n">
        <f aca="false">X430+0.33*Y430</f>
        <v>142.62</v>
      </c>
      <c r="AC430" s="50" t="n">
        <f aca="false">IF(T430&gt;0,S430/T430,0)</f>
        <v>120.888888888889</v>
      </c>
      <c r="AD430" s="51" t="n">
        <f aca="false">EXP((((AC430-AC$451)/AC$452+2)/4-1.9)^3)</f>
        <v>0.0117642148455389</v>
      </c>
      <c r="AE430" s="52" t="n">
        <f aca="false">S430/U430</f>
        <v>25.0835734870317</v>
      </c>
      <c r="AF430" s="51" t="n">
        <f aca="false">EXP((((AE430-AE$451)/AE$452+2)/4-1.9)^3)</f>
        <v>0.256445487080314</v>
      </c>
      <c r="AG430" s="51" t="n">
        <f aca="false">V430/U430</f>
        <v>0.561042703694</v>
      </c>
      <c r="AH430" s="51" t="n">
        <f aca="false">EXP((((AG430-AG$451)/AG$452+2)/4-1.9)^3)</f>
        <v>0.115044923786988</v>
      </c>
      <c r="AI430" s="51" t="n">
        <f aca="false">W430/U430</f>
        <v>0.181556195965418</v>
      </c>
      <c r="AJ430" s="51" t="n">
        <f aca="false">EXP((((AI430-AI$451)/AI$452+2)/4-1.9)^3)</f>
        <v>0.390622886422082</v>
      </c>
      <c r="AK430" s="51" t="n">
        <f aca="false">Z430/U430</f>
        <v>0.411008645533141</v>
      </c>
      <c r="AL430" s="51" t="n">
        <f aca="false">EXP((((AK430-AK$451)/AK$452+2)/4-1.9)^3)</f>
        <v>0.285641408658312</v>
      </c>
      <c r="AM430" s="51" t="n">
        <f aca="false">0.01*AD430+0.15*AF430+0.24*AH430+0.25*AJ430+0.35*AL430</f>
        <v>0.263825461555309</v>
      </c>
      <c r="AO430" s="44" t="n">
        <f aca="false">0.01*AD430/$AM$451*$AY430</f>
        <v>4.13823116714126E-005</v>
      </c>
      <c r="AP430" s="43" t="n">
        <f aca="false">AO430*$J$451</f>
        <v>241.35927053245</v>
      </c>
      <c r="AQ430" s="44" t="n">
        <f aca="false">0.15*AF430/$AM$451*$AY430</f>
        <v>0.0135312562875062</v>
      </c>
      <c r="AR430" s="43" t="n">
        <f aca="false">AQ430*$J$451</f>
        <v>78920.0509839144</v>
      </c>
      <c r="AS430" s="44" t="n">
        <f aca="false">0.24*AH430/$AM$451*$AY430</f>
        <v>0.00971248816151449</v>
      </c>
      <c r="AT430" s="43" t="n">
        <f aca="false">AS430*$J$451</f>
        <v>56647.3684779093</v>
      </c>
      <c r="AU430" s="44" t="n">
        <f aca="false">0.25*AJ430/$AM$451*$AY430</f>
        <v>0.0343517995976486</v>
      </c>
      <c r="AV430" s="43" t="n">
        <f aca="false">AU430*$J$451</f>
        <v>200354.329120115</v>
      </c>
      <c r="AW430" s="44" t="n">
        <f aca="false">0.35*AL430/$AM$451*$AY430</f>
        <v>0.035167460677112</v>
      </c>
      <c r="AX430" s="43" t="n">
        <f aca="false">AW430*$J$451</f>
        <v>205111.612007166</v>
      </c>
      <c r="AY430" s="35" t="n">
        <v>1</v>
      </c>
      <c r="AZ430" s="35" t="n">
        <v>1.00024438632641</v>
      </c>
    </row>
    <row r="431" customFormat="false" ht="13.8" hidden="false" customHeight="false" outlineLevel="0" collapsed="false">
      <c r="A431" s="13" t="s">
        <v>27</v>
      </c>
      <c r="B431" s="41"/>
      <c r="C431" s="41"/>
      <c r="D431" s="41"/>
      <c r="E431" s="41"/>
      <c r="F431" s="41"/>
      <c r="G431" s="41"/>
      <c r="H431" s="41"/>
      <c r="I431" s="15" t="n">
        <f aca="false">AO431+AQ431+AS431+AU431+AW431</f>
        <v>0.0433977445929969</v>
      </c>
      <c r="J431" s="43" t="n">
        <f aca="false">AP431+AR431+AT431+AV431+AX431</f>
        <v>253114.133905555</v>
      </c>
      <c r="K431" s="15" t="n">
        <f aca="false">I431-DatosMinisterio!J431</f>
        <v>0.000148846107186705</v>
      </c>
      <c r="L431" s="43" t="n">
        <f aca="false">J431-DatosMinisterio!K431</f>
        <v>868.133905554569</v>
      </c>
      <c r="M431" s="44" t="n">
        <f aca="false">N431/N$451</f>
        <v>0.0702242202231685</v>
      </c>
      <c r="N431" s="43" t="n">
        <f aca="false">DatosMinisterio!L431</f>
        <v>7781974</v>
      </c>
      <c r="O431" s="43" t="n">
        <f aca="false">N431-DatosMinisterio!L431</f>
        <v>0</v>
      </c>
      <c r="P431" s="14" t="n">
        <f aca="false">N431+J431</f>
        <v>8035088.13390555</v>
      </c>
      <c r="Q431" s="43" t="n">
        <f aca="false">P431-DatosMinisterio!M431</f>
        <v>868.13390555419</v>
      </c>
      <c r="S431" s="14" t="n">
        <f aca="false">B431+DatosMinisterio!B431</f>
        <v>15846</v>
      </c>
      <c r="T431" s="14" t="n">
        <f aca="false">C431+DatosMinisterio!C431</f>
        <v>77</v>
      </c>
      <c r="U431" s="14" t="n">
        <f aca="false">D431+DatosMinisterio!D431</f>
        <v>814.026893939394</v>
      </c>
      <c r="V431" s="14" t="n">
        <f aca="false">E431+DatosMinisterio!E431</f>
        <v>464.068181818182</v>
      </c>
      <c r="W431" s="14" t="n">
        <f aca="false">F431+DatosMinisterio!F431</f>
        <v>110</v>
      </c>
      <c r="X431" s="14" t="n">
        <f aca="false">G431+DatosMinisterio!G431</f>
        <v>175</v>
      </c>
      <c r="Y431" s="14" t="n">
        <f aca="false">H431+DatosMinisterio!H431</f>
        <v>23</v>
      </c>
      <c r="Z431" s="14" t="n">
        <f aca="false">X431+0.33*Y431</f>
        <v>182.59</v>
      </c>
      <c r="AC431" s="50" t="n">
        <f aca="false">IF(T431&gt;0,S431/T431,0)</f>
        <v>205.792207792208</v>
      </c>
      <c r="AD431" s="51" t="n">
        <f aca="false">EXP((((AC431-AC$451)/AC$452+2)/4-1.9)^3)</f>
        <v>0.0647372556525413</v>
      </c>
      <c r="AE431" s="52" t="n">
        <f aca="false">S431/U431</f>
        <v>19.4661873188428</v>
      </c>
      <c r="AF431" s="51" t="n">
        <f aca="false">EXP((((AE431-AE$451)/AE$452+2)/4-1.9)^3)</f>
        <v>0.0537717810381345</v>
      </c>
      <c r="AG431" s="51" t="n">
        <f aca="false">V431/U431</f>
        <v>0.57008949614966</v>
      </c>
      <c r="AH431" s="51" t="n">
        <f aca="false">EXP((((AG431-AG$451)/AG$452+2)/4-1.9)^3)</f>
        <v>0.125545155501201</v>
      </c>
      <c r="AI431" s="51" t="n">
        <f aca="false">W431/U431</f>
        <v>0.135130670520807</v>
      </c>
      <c r="AJ431" s="51" t="n">
        <f aca="false">EXP((((AI431-AI$451)/AI$452+2)/4-1.9)^3)</f>
        <v>0.213244290735774</v>
      </c>
      <c r="AK431" s="51" t="n">
        <f aca="false">Z431/U431</f>
        <v>0.224304628458128</v>
      </c>
      <c r="AL431" s="51" t="n">
        <f aca="false">EXP((((AK431-AK$451)/AK$452+2)/4-1.9)^3)</f>
        <v>0.0891902754997622</v>
      </c>
      <c r="AM431" s="51" t="n">
        <f aca="false">0.01*AD431+0.15*AF431+0.24*AH431+0.25*AJ431+0.35*AL431</f>
        <v>0.123371646141394</v>
      </c>
      <c r="AO431" s="44" t="n">
        <f aca="false">0.01*AD431/$AM$451*$AY431</f>
        <v>0.000227722574378287</v>
      </c>
      <c r="AP431" s="43" t="n">
        <f aca="false">AO431*$J$451</f>
        <v>1328.17506359086</v>
      </c>
      <c r="AQ431" s="44" t="n">
        <f aca="false">0.15*AF431/$AM$451*$AY431</f>
        <v>0.00283724918908318</v>
      </c>
      <c r="AR431" s="43" t="n">
        <f aca="false">AQ431*$J$451</f>
        <v>16548.0459388877</v>
      </c>
      <c r="AS431" s="44" t="n">
        <f aca="false">0.24*AH431/$AM$451*$AY431</f>
        <v>0.0105989538382294</v>
      </c>
      <c r="AT431" s="43" t="n">
        <f aca="false">AS431*$J$451</f>
        <v>61817.6139388889</v>
      </c>
      <c r="AU431" s="44" t="n">
        <f aca="false">0.25*AJ431/$AM$451*$AY431</f>
        <v>0.0187529338278012</v>
      </c>
      <c r="AV431" s="43" t="n">
        <f aca="false">AU431*$J$451</f>
        <v>109375.098833548</v>
      </c>
      <c r="AW431" s="44" t="n">
        <f aca="false">0.35*AL431/$AM$451*$AY431</f>
        <v>0.0109808851635048</v>
      </c>
      <c r="AX431" s="43" t="n">
        <f aca="false">AW431*$J$451</f>
        <v>64045.2001306397</v>
      </c>
      <c r="AY431" s="35" t="n">
        <v>1</v>
      </c>
      <c r="AZ431" s="35" t="n">
        <v>0.996570187953714</v>
      </c>
    </row>
    <row r="432" customFormat="false" ht="13.8" hidden="false" customHeight="false" outlineLevel="0" collapsed="false">
      <c r="A432" s="13" t="s">
        <v>28</v>
      </c>
      <c r="B432" s="41"/>
      <c r="C432" s="41"/>
      <c r="D432" s="41"/>
      <c r="E432" s="41"/>
      <c r="F432" s="41"/>
      <c r="G432" s="41"/>
      <c r="H432" s="41"/>
      <c r="I432" s="15" t="n">
        <f aca="false">AO432+AQ432+AS432+AU432+AW432</f>
        <v>0.0431222898776555</v>
      </c>
      <c r="J432" s="43" t="n">
        <f aca="false">AP432+AR432+AT432+AV432+AX432</f>
        <v>251507.564661975</v>
      </c>
      <c r="K432" s="15" t="n">
        <f aca="false">I432-DatosMinisterio!J432</f>
        <v>-0.000126608608154735</v>
      </c>
      <c r="L432" s="43" t="n">
        <f aca="false">J432-DatosMinisterio!K432</f>
        <v>-738.435338025447</v>
      </c>
      <c r="M432" s="44" t="n">
        <f aca="false">N432/N$451</f>
        <v>0.0527557833046583</v>
      </c>
      <c r="N432" s="43" t="n">
        <f aca="false">DatosMinisterio!L432</f>
        <v>5846190</v>
      </c>
      <c r="O432" s="43" t="n">
        <f aca="false">N432-DatosMinisterio!L432</f>
        <v>0</v>
      </c>
      <c r="P432" s="14" t="n">
        <f aca="false">N432+J432</f>
        <v>6097697.56466197</v>
      </c>
      <c r="Q432" s="43" t="n">
        <f aca="false">P432-DatosMinisterio!M432</f>
        <v>-738.435338025913</v>
      </c>
      <c r="S432" s="14" t="n">
        <f aca="false">B432+DatosMinisterio!B432</f>
        <v>9493</v>
      </c>
      <c r="T432" s="14" t="n">
        <f aca="false">C432+DatosMinisterio!C432</f>
        <v>55</v>
      </c>
      <c r="U432" s="14" t="n">
        <f aca="false">D432+DatosMinisterio!D432</f>
        <v>583.204545454545</v>
      </c>
      <c r="V432" s="14" t="n">
        <f aca="false">E432+DatosMinisterio!E432</f>
        <v>316.272727272727</v>
      </c>
      <c r="W432" s="14" t="n">
        <f aca="false">F432+DatosMinisterio!F432</f>
        <v>62</v>
      </c>
      <c r="X432" s="14" t="n">
        <f aca="false">G432+DatosMinisterio!G432</f>
        <v>174</v>
      </c>
      <c r="Y432" s="14" t="n">
        <f aca="false">H432+DatosMinisterio!H432</f>
        <v>56</v>
      </c>
      <c r="Z432" s="14" t="n">
        <f aca="false">X432+0.33*Y432</f>
        <v>192.48</v>
      </c>
      <c r="AC432" s="50" t="n">
        <f aca="false">IF(T432&gt;0,S432/T432,0)</f>
        <v>172.6</v>
      </c>
      <c r="AD432" s="51" t="n">
        <f aca="false">EXP((((AC432-AC$451)/AC$452+2)/4-1.9)^3)</f>
        <v>0.0354651328911071</v>
      </c>
      <c r="AE432" s="52" t="n">
        <f aca="false">S432/U432</f>
        <v>16.2773079770859</v>
      </c>
      <c r="AF432" s="51" t="n">
        <f aca="false">EXP((((AE432-AE$451)/AE$452+2)/4-1.9)^3)</f>
        <v>0.0151169552515597</v>
      </c>
      <c r="AG432" s="51" t="n">
        <f aca="false">V432/U432</f>
        <v>0.542301547094813</v>
      </c>
      <c r="AH432" s="51" t="n">
        <f aca="false">EXP((((AG432-AG$451)/AG$452+2)/4-1.9)^3)</f>
        <v>0.0952645150393859</v>
      </c>
      <c r="AI432" s="51" t="n">
        <f aca="false">W432/U432</f>
        <v>0.106309185144772</v>
      </c>
      <c r="AJ432" s="51" t="n">
        <f aca="false">EXP((((AI432-AI$451)/AI$452+2)/4-1.9)^3)</f>
        <v>0.131629650093355</v>
      </c>
      <c r="AK432" s="51" t="n">
        <f aca="false">Z432/U432</f>
        <v>0.330038579946222</v>
      </c>
      <c r="AL432" s="51" t="n">
        <f aca="false">EXP((((AK432-AK$451)/AK$452+2)/4-1.9)^3)</f>
        <v>0.183415683753071</v>
      </c>
      <c r="AM432" s="51" t="n">
        <f aca="false">0.01*AD432+0.15*AF432+0.24*AH432+0.25*AJ432+0.35*AL432</f>
        <v>0.122588580063011</v>
      </c>
      <c r="AO432" s="44" t="n">
        <f aca="false">0.01*AD432/$AM$451*$AY432</f>
        <v>0.000124753687520795</v>
      </c>
      <c r="AP432" s="43" t="n">
        <f aca="false">AO432*$J$451</f>
        <v>727.616650692162</v>
      </c>
      <c r="AQ432" s="44" t="n">
        <f aca="false">0.15*AF432/$AM$451*$AY432</f>
        <v>0.000797640848058887</v>
      </c>
      <c r="AR432" s="43" t="n">
        <f aca="false">AQ432*$J$451</f>
        <v>4652.1812208807</v>
      </c>
      <c r="AS432" s="44" t="n">
        <f aca="false">0.24*AH432/$AM$451*$AY432</f>
        <v>0.00804255802060083</v>
      </c>
      <c r="AT432" s="43" t="n">
        <f aca="false">AS432*$J$451</f>
        <v>46907.6245058608</v>
      </c>
      <c r="AU432" s="44" t="n">
        <f aca="false">0.25*AJ432/$AM$451*$AY432</f>
        <v>0.0115756539575351</v>
      </c>
      <c r="AV432" s="43" t="n">
        <f aca="false">AU432*$J$451</f>
        <v>67514.1451089307</v>
      </c>
      <c r="AW432" s="44" t="n">
        <f aca="false">0.35*AL432/$AM$451*$AY432</f>
        <v>0.0225816833639398</v>
      </c>
      <c r="AX432" s="43" t="n">
        <f aca="false">AW432*$J$451</f>
        <v>131705.99717561</v>
      </c>
      <c r="AY432" s="35" t="n">
        <v>1</v>
      </c>
      <c r="AZ432" s="35" t="n">
        <v>1.00293603629385</v>
      </c>
    </row>
    <row r="433" customFormat="false" ht="13.8" hidden="false" customHeight="false" outlineLevel="0" collapsed="false">
      <c r="A433" s="13" t="s">
        <v>29</v>
      </c>
      <c r="B433" s="41"/>
      <c r="C433" s="41"/>
      <c r="D433" s="41"/>
      <c r="E433" s="41"/>
      <c r="F433" s="41"/>
      <c r="G433" s="41"/>
      <c r="H433" s="41"/>
      <c r="I433" s="15" t="n">
        <f aca="false">AO433+AQ433+AS433+AU433+AW433</f>
        <v>0.0529260569122989</v>
      </c>
      <c r="J433" s="43" t="n">
        <f aca="false">AP433+AR433+AT433+AV433+AX433</f>
        <v>308687.310412772</v>
      </c>
      <c r="K433" s="15" t="n">
        <f aca="false">I433-DatosMinisterio!J433</f>
        <v>0.000183510328767539</v>
      </c>
      <c r="L433" s="43" t="n">
        <f aca="false">J433-DatosMinisterio!K433</f>
        <v>1070.31041277206</v>
      </c>
      <c r="M433" s="44" t="n">
        <f aca="false">N433/N$451</f>
        <v>0.0483099490500915</v>
      </c>
      <c r="N433" s="43" t="n">
        <f aca="false">DatosMinisterio!L433</f>
        <v>5353520</v>
      </c>
      <c r="O433" s="43" t="n">
        <f aca="false">N433-DatosMinisterio!L433</f>
        <v>0</v>
      </c>
      <c r="P433" s="14" t="n">
        <f aca="false">N433+J433</f>
        <v>5662207.31041277</v>
      </c>
      <c r="Q433" s="43" t="n">
        <f aca="false">P433-DatosMinisterio!M433</f>
        <v>1070.310412772</v>
      </c>
      <c r="S433" s="14" t="n">
        <f aca="false">B433+DatosMinisterio!B433</f>
        <v>8088</v>
      </c>
      <c r="T433" s="14" t="n">
        <f aca="false">C433+DatosMinisterio!C433</f>
        <v>35</v>
      </c>
      <c r="U433" s="14" t="n">
        <f aca="false">D433+DatosMinisterio!D433</f>
        <v>339</v>
      </c>
      <c r="V433" s="14" t="n">
        <f aca="false">E433+DatosMinisterio!E433</f>
        <v>207.227272727273</v>
      </c>
      <c r="W433" s="14" t="n">
        <f aca="false">F433+DatosMinisterio!F433</f>
        <v>36</v>
      </c>
      <c r="X433" s="14" t="n">
        <f aca="false">G433+DatosMinisterio!G433</f>
        <v>86</v>
      </c>
      <c r="Y433" s="14" t="n">
        <f aca="false">H433+DatosMinisterio!H433</f>
        <v>18</v>
      </c>
      <c r="Z433" s="14" t="n">
        <f aca="false">X433+0.33*Y433</f>
        <v>91.94</v>
      </c>
      <c r="AC433" s="50" t="n">
        <f aca="false">IF(T433&gt;0,S433/T433,0)</f>
        <v>231.085714285714</v>
      </c>
      <c r="AD433" s="51" t="n">
        <f aca="false">EXP((((AC433-AC$451)/AC$452+2)/4-1.9)^3)</f>
        <v>0.0972147842418346</v>
      </c>
      <c r="AE433" s="52" t="n">
        <f aca="false">S433/U433</f>
        <v>23.858407079646</v>
      </c>
      <c r="AF433" s="51" t="n">
        <f aca="false">EXP((((AE433-AE$451)/AE$452+2)/4-1.9)^3)</f>
        <v>0.194760053924886</v>
      </c>
      <c r="AG433" s="51" t="n">
        <f aca="false">V433/U433</f>
        <v>0.611289890050953</v>
      </c>
      <c r="AH433" s="51" t="n">
        <f aca="false">EXP((((AG433-AG$451)/AG$452+2)/4-1.9)^3)</f>
        <v>0.181413450713425</v>
      </c>
      <c r="AI433" s="51" t="n">
        <f aca="false">W433/U433</f>
        <v>0.106194690265487</v>
      </c>
      <c r="AJ433" s="51" t="n">
        <f aca="false">EXP((((AI433-AI$451)/AI$452+2)/4-1.9)^3)</f>
        <v>0.131354408700632</v>
      </c>
      <c r="AK433" s="51" t="n">
        <f aca="false">Z433/U433</f>
        <v>0.271209439528024</v>
      </c>
      <c r="AL433" s="51" t="n">
        <f aca="false">EXP((((AK433-AK$451)/AK$452+2)/4-1.9)^3)</f>
        <v>0.125413897731641</v>
      </c>
      <c r="AM433" s="51" t="n">
        <f aca="false">0.01*AD433+0.15*AF433+0.24*AH433+0.25*AJ433+0.35*AL433</f>
        <v>0.150458850483606</v>
      </c>
      <c r="AO433" s="44" t="n">
        <f aca="false">0.01*AD433/$AM$451*$AY433</f>
        <v>0.000341966935608141</v>
      </c>
      <c r="AP433" s="43" t="n">
        <f aca="false">AO433*$J$451</f>
        <v>1994.49684638125</v>
      </c>
      <c r="AQ433" s="44" t="n">
        <f aca="false">0.15*AF433/$AM$451*$AY433</f>
        <v>0.010276446016774</v>
      </c>
      <c r="AR433" s="43" t="n">
        <f aca="false">AQ433*$J$451</f>
        <v>59936.6109358288</v>
      </c>
      <c r="AS433" s="44" t="n">
        <f aca="false">0.24*AH433/$AM$451*$AY433</f>
        <v>0.0153155474782705</v>
      </c>
      <c r="AT433" s="43" t="n">
        <f aca="false">AS433*$J$451</f>
        <v>89326.7973164994</v>
      </c>
      <c r="AU433" s="44" t="n">
        <f aca="false">0.25*AJ433/$AM$451*$AY433</f>
        <v>0.0115514489314282</v>
      </c>
      <c r="AV433" s="43" t="n">
        <f aca="false">AU433*$J$451</f>
        <v>67372.971085334</v>
      </c>
      <c r="AW433" s="44" t="n">
        <f aca="false">0.35*AL433/$AM$451*$AY433</f>
        <v>0.0154406475502181</v>
      </c>
      <c r="AX433" s="43" t="n">
        <f aca="false">AW433*$J$451</f>
        <v>90056.4342287286</v>
      </c>
      <c r="AY433" s="35" t="n">
        <v>1</v>
      </c>
      <c r="AZ433" s="35" t="n">
        <v>0.996532703559012</v>
      </c>
    </row>
    <row r="434" customFormat="false" ht="13.8" hidden="false" customHeight="false" outlineLevel="0" collapsed="false">
      <c r="A434" s="13" t="s">
        <v>30</v>
      </c>
      <c r="B434" s="41"/>
      <c r="C434" s="41"/>
      <c r="D434" s="41"/>
      <c r="E434" s="41"/>
      <c r="F434" s="41"/>
      <c r="G434" s="41"/>
      <c r="H434" s="41"/>
      <c r="I434" s="15" t="n">
        <f aca="false">AO434+AQ434+AS434+AU434+AW434</f>
        <v>0.0137608078078235</v>
      </c>
      <c r="J434" s="43" t="n">
        <f aca="false">AP434+AR434+AT434+AV434+AX434</f>
        <v>80258.8932393526</v>
      </c>
      <c r="K434" s="15" t="n">
        <f aca="false">I434-DatosMinisterio!J434</f>
        <v>4.76462520660609E-005</v>
      </c>
      <c r="L434" s="43" t="n">
        <f aca="false">J434-DatosMinisterio!K434</f>
        <v>277.893239352561</v>
      </c>
      <c r="M434" s="44" t="n">
        <f aca="false">N434/N$451</f>
        <v>0.0221970820719304</v>
      </c>
      <c r="N434" s="43" t="n">
        <f aca="false">DatosMinisterio!L434</f>
        <v>2459794</v>
      </c>
      <c r="O434" s="43" t="n">
        <f aca="false">N434-DatosMinisterio!L434</f>
        <v>0</v>
      </c>
      <c r="P434" s="14" t="n">
        <f aca="false">N434+J434</f>
        <v>2540052.89323935</v>
      </c>
      <c r="Q434" s="43" t="n">
        <f aca="false">P434-DatosMinisterio!M434</f>
        <v>277.893239352386</v>
      </c>
      <c r="S434" s="14" t="n">
        <f aca="false">B434+DatosMinisterio!B434</f>
        <v>11549</v>
      </c>
      <c r="T434" s="14" t="n">
        <f aca="false">C434+DatosMinisterio!C434</f>
        <v>54</v>
      </c>
      <c r="U434" s="14" t="n">
        <f aca="false">D434+DatosMinisterio!D434</f>
        <v>528.152272727273</v>
      </c>
      <c r="V434" s="14" t="n">
        <f aca="false">E434+DatosMinisterio!E434</f>
        <v>160.397727272727</v>
      </c>
      <c r="W434" s="14" t="n">
        <f aca="false">F434+DatosMinisterio!F434</f>
        <v>17</v>
      </c>
      <c r="X434" s="14" t="n">
        <f aca="false">G434+DatosMinisterio!G434</f>
        <v>62</v>
      </c>
      <c r="Y434" s="14" t="n">
        <f aca="false">H434+DatosMinisterio!H434</f>
        <v>21</v>
      </c>
      <c r="Z434" s="14" t="n">
        <f aca="false">X434+0.33*Y434</f>
        <v>68.93</v>
      </c>
      <c r="AC434" s="50" t="n">
        <f aca="false">IF(T434&gt;0,S434/T434,0)</f>
        <v>213.87037037037</v>
      </c>
      <c r="AD434" s="51" t="n">
        <f aca="false">EXP((((AC434-AC$451)/AC$452+2)/4-1.9)^3)</f>
        <v>0.0740648454515665</v>
      </c>
      <c r="AE434" s="52" t="n">
        <f aca="false">S434/U434</f>
        <v>21.8667997779566</v>
      </c>
      <c r="AF434" s="51" t="n">
        <f aca="false">EXP((((AE434-AE$451)/AE$452+2)/4-1.9)^3)</f>
        <v>0.115506011575977</v>
      </c>
      <c r="AG434" s="51" t="n">
        <f aca="false">V434/U434</f>
        <v>0.303695989878951</v>
      </c>
      <c r="AH434" s="51" t="n">
        <f aca="false">EXP((((AG434-AG$451)/AG$452+2)/4-1.9)^3)</f>
        <v>0.00307099513919481</v>
      </c>
      <c r="AI434" s="51" t="n">
        <f aca="false">W434/U434</f>
        <v>0.0321876869188035</v>
      </c>
      <c r="AJ434" s="51" t="n">
        <f aca="false">EXP((((AI434-AI$451)/AI$452+2)/4-1.9)^3)</f>
        <v>0.0245646948401011</v>
      </c>
      <c r="AK434" s="51" t="n">
        <f aca="false">Z434/U434</f>
        <v>0.130511603489008</v>
      </c>
      <c r="AL434" s="51" t="n">
        <f aca="false">EXP((((AK434-AK$451)/AK$452+2)/4-1.9)^3)</f>
        <v>0.0404989492411691</v>
      </c>
      <c r="AM434" s="51" t="n">
        <f aca="false">0.01*AD434+0.15*AF434+0.24*AH434+0.25*AJ434+0.35*AL434</f>
        <v>0.0391193949687534</v>
      </c>
      <c r="AO434" s="44" t="n">
        <f aca="false">0.01*AD434/$AM$451*$AY434</f>
        <v>0.000260533708251171</v>
      </c>
      <c r="AP434" s="43" t="n">
        <f aca="false">AO434*$J$451</f>
        <v>1519.54357388055</v>
      </c>
      <c r="AQ434" s="44" t="n">
        <f aca="false">0.15*AF434/$AM$451*$AY434</f>
        <v>0.0060946342366037</v>
      </c>
      <c r="AR434" s="43" t="n">
        <f aca="false">AQ434*$J$451</f>
        <v>35546.5031820576</v>
      </c>
      <c r="AS434" s="44" t="n">
        <f aca="false">0.24*AH434/$AM$451*$AY434</f>
        <v>0.000259263972295939</v>
      </c>
      <c r="AT434" s="43" t="n">
        <f aca="false">AS434*$J$451</f>
        <v>1512.13793288211</v>
      </c>
      <c r="AU434" s="44" t="n">
        <f aca="false">0.25*AJ434/$AM$451*$AY434</f>
        <v>0.0021602458628416</v>
      </c>
      <c r="AV434" s="43" t="n">
        <f aca="false">AU434*$J$451</f>
        <v>12599.4741368298</v>
      </c>
      <c r="AW434" s="44" t="n">
        <f aca="false">0.35*AL434/$AM$451*$AY434</f>
        <v>0.00498613002783104</v>
      </c>
      <c r="AX434" s="43" t="n">
        <f aca="false">AW434*$J$451</f>
        <v>29081.2344137025</v>
      </c>
      <c r="AY434" s="35" t="n">
        <v>1</v>
      </c>
      <c r="AZ434" s="35" t="n">
        <v>0.996537539602946</v>
      </c>
    </row>
    <row r="435" customFormat="false" ht="13.8" hidden="false" customHeight="false" outlineLevel="0" collapsed="false">
      <c r="A435" s="13" t="s">
        <v>31</v>
      </c>
      <c r="B435" s="41"/>
      <c r="C435" s="41"/>
      <c r="D435" s="41"/>
      <c r="E435" s="41"/>
      <c r="F435" s="41"/>
      <c r="G435" s="41"/>
      <c r="H435" s="41"/>
      <c r="I435" s="15" t="n">
        <f aca="false">AO435+AQ435+AS435+AU435+AW435</f>
        <v>0.00911548705496501</v>
      </c>
      <c r="J435" s="43" t="n">
        <f aca="false">AP435+AR435+AT435+AV435+AX435</f>
        <v>53165.4037020414</v>
      </c>
      <c r="K435" s="15" t="n">
        <f aca="false">I435-DatosMinisterio!J435</f>
        <v>-2.65063453798887E-005</v>
      </c>
      <c r="L435" s="43" t="n">
        <f aca="false">J435-DatosMinisterio!K435</f>
        <v>-154.596297958633</v>
      </c>
      <c r="M435" s="44" t="n">
        <f aca="false">N435/N$451</f>
        <v>0.0217996037164168</v>
      </c>
      <c r="N435" s="43" t="n">
        <f aca="false">DatosMinisterio!L435</f>
        <v>2415747</v>
      </c>
      <c r="O435" s="43" t="n">
        <f aca="false">N435-DatosMinisterio!L435</f>
        <v>0</v>
      </c>
      <c r="P435" s="14" t="n">
        <f aca="false">N435+J435</f>
        <v>2468912.40370204</v>
      </c>
      <c r="Q435" s="43" t="n">
        <f aca="false">P435-DatosMinisterio!M435</f>
        <v>-154.596297958866</v>
      </c>
      <c r="S435" s="14" t="n">
        <f aca="false">B435+DatosMinisterio!B435</f>
        <v>6304</v>
      </c>
      <c r="T435" s="14" t="n">
        <f aca="false">C435+DatosMinisterio!C435</f>
        <v>32</v>
      </c>
      <c r="U435" s="14" t="n">
        <f aca="false">D435+DatosMinisterio!D435</f>
        <v>387.277272727273</v>
      </c>
      <c r="V435" s="14" t="n">
        <f aca="false">E435+DatosMinisterio!E435</f>
        <v>162.586363636364</v>
      </c>
      <c r="W435" s="14" t="n">
        <f aca="false">F435+DatosMinisterio!F435</f>
        <v>18</v>
      </c>
      <c r="X435" s="14" t="n">
        <f aca="false">G435+DatosMinisterio!G435</f>
        <v>31</v>
      </c>
      <c r="Y435" s="14" t="n">
        <f aca="false">H435+DatosMinisterio!H435</f>
        <v>5</v>
      </c>
      <c r="Z435" s="14" t="n">
        <f aca="false">X435+0.33*Y435</f>
        <v>32.65</v>
      </c>
      <c r="AC435" s="50" t="n">
        <f aca="false">IF(T435&gt;0,S435/T435,0)</f>
        <v>197</v>
      </c>
      <c r="AD435" s="51" t="n">
        <f aca="false">EXP((((AC435-AC$451)/AC$452+2)/4-1.9)^3)</f>
        <v>0.0556257930456756</v>
      </c>
      <c r="AE435" s="52" t="n">
        <f aca="false">S435/U435</f>
        <v>16.2777432189763</v>
      </c>
      <c r="AF435" s="51" t="n">
        <f aca="false">EXP((((AE435-AE$451)/AE$452+2)/4-1.9)^3)</f>
        <v>0.0151198938298754</v>
      </c>
      <c r="AG435" s="51" t="n">
        <f aca="false">V435/U435</f>
        <v>0.419819016208731</v>
      </c>
      <c r="AH435" s="51" t="n">
        <f aca="false">EXP((((AG435-AG$451)/AG$452+2)/4-1.9)^3)</f>
        <v>0.0210660713770794</v>
      </c>
      <c r="AI435" s="51" t="n">
        <f aca="false">W435/U435</f>
        <v>0.0464783277191582</v>
      </c>
      <c r="AJ435" s="51" t="n">
        <f aca="false">EXP((((AI435-AI$451)/AI$452+2)/4-1.9)^3)</f>
        <v>0.0358091610542335</v>
      </c>
      <c r="AK435" s="51" t="n">
        <f aca="false">Z435/U435</f>
        <v>0.0843065222239175</v>
      </c>
      <c r="AL435" s="51" t="n">
        <f aca="false">EXP((((AK435-AK$451)/AK$452+2)/4-1.9)^3)</f>
        <v>0.0259463719021882</v>
      </c>
      <c r="AM435" s="51" t="n">
        <f aca="false">0.01*AD435+0.15*AF435+0.24*AH435+0.25*AJ435+0.35*AL435</f>
        <v>0.0259136195647614</v>
      </c>
      <c r="AO435" s="44" t="n">
        <f aca="false">0.01*AD435/$AM$451*$AY435</f>
        <v>0.000195671698877427</v>
      </c>
      <c r="AP435" s="43" t="n">
        <f aca="false">AO435*$J$451</f>
        <v>1141.24070399688</v>
      </c>
      <c r="AQ435" s="44" t="n">
        <f aca="false">0.15*AF435/$AM$451*$AY435</f>
        <v>0.000797795901114269</v>
      </c>
      <c r="AR435" s="43" t="n">
        <f aca="false">AQ435*$J$451</f>
        <v>4653.08555635229</v>
      </c>
      <c r="AS435" s="44" t="n">
        <f aca="false">0.24*AH435/$AM$451*$AY435</f>
        <v>0.00177847020211285</v>
      </c>
      <c r="AT435" s="43" t="n">
        <f aca="false">AS435*$J$451</f>
        <v>10372.7958470282</v>
      </c>
      <c r="AU435" s="44" t="n">
        <f aca="false">0.25*AJ435/$AM$451*$AY435</f>
        <v>0.00314909639719823</v>
      </c>
      <c r="AV435" s="43" t="n">
        <f aca="false">AU435*$J$451</f>
        <v>18366.8717035253</v>
      </c>
      <c r="AW435" s="44" t="n">
        <f aca="false">0.35*AL435/$AM$451*$AY435</f>
        <v>0.00319445285566223</v>
      </c>
      <c r="AX435" s="43" t="n">
        <f aca="false">AW435*$J$451</f>
        <v>18631.4098911387</v>
      </c>
      <c r="AY435" s="35" t="n">
        <v>1</v>
      </c>
      <c r="AZ435" s="35" t="n">
        <v>1.00290783643486</v>
      </c>
    </row>
    <row r="436" customFormat="false" ht="13.8" hidden="false" customHeight="false" outlineLevel="0" collapsed="false">
      <c r="A436" s="13" t="s">
        <v>32</v>
      </c>
      <c r="B436" s="41"/>
      <c r="C436" s="41"/>
      <c r="D436" s="41"/>
      <c r="E436" s="41"/>
      <c r="F436" s="41"/>
      <c r="G436" s="41"/>
      <c r="H436" s="41"/>
      <c r="I436" s="15" t="n">
        <f aca="false">AO436+AQ436+AS436+AU436+AW436</f>
        <v>0.0239753348674808</v>
      </c>
      <c r="J436" s="43" t="n">
        <f aca="false">AP436+AR436+AT436+AV436+AX436</f>
        <v>139834.366439802</v>
      </c>
      <c r="K436" s="15" t="n">
        <f aca="false">I436-DatosMinisterio!J436</f>
        <v>6.53872744895458E-005</v>
      </c>
      <c r="L436" s="43" t="n">
        <f aca="false">J436-DatosMinisterio!K436</f>
        <v>381.366439801815</v>
      </c>
      <c r="M436" s="44" t="n">
        <f aca="false">N436/N$451</f>
        <v>0.0206762560857923</v>
      </c>
      <c r="N436" s="43" t="n">
        <f aca="false">DatosMinisterio!L436</f>
        <v>2291262</v>
      </c>
      <c r="O436" s="43" t="n">
        <f aca="false">N436-DatosMinisterio!L436</f>
        <v>0</v>
      </c>
      <c r="P436" s="14" t="n">
        <f aca="false">N436+J436</f>
        <v>2431096.3664398</v>
      </c>
      <c r="Q436" s="43" t="n">
        <f aca="false">P436-DatosMinisterio!M436</f>
        <v>381.366439801641</v>
      </c>
      <c r="S436" s="14" t="n">
        <f aca="false">B436+DatosMinisterio!B436</f>
        <v>7854</v>
      </c>
      <c r="T436" s="14" t="n">
        <f aca="false">C436+DatosMinisterio!C436</f>
        <v>40</v>
      </c>
      <c r="U436" s="14" t="n">
        <f aca="false">D436+DatosMinisterio!D436</f>
        <v>304.272727272727</v>
      </c>
      <c r="V436" s="14" t="n">
        <f aca="false">E436+DatosMinisterio!E436</f>
        <v>141.090909090909</v>
      </c>
      <c r="W436" s="14" t="n">
        <f aca="false">F436+DatosMinisterio!F436</f>
        <v>8</v>
      </c>
      <c r="X436" s="14" t="n">
        <f aca="false">G436+DatosMinisterio!G436</f>
        <v>23</v>
      </c>
      <c r="Y436" s="14" t="n">
        <f aca="false">H436+DatosMinisterio!H436</f>
        <v>3</v>
      </c>
      <c r="Z436" s="14" t="n">
        <f aca="false">X436+0.33*Y436</f>
        <v>23.99</v>
      </c>
      <c r="AC436" s="50" t="n">
        <f aca="false">IF(T436&gt;0,S436/T436,0)</f>
        <v>196.35</v>
      </c>
      <c r="AD436" s="51" t="n">
        <f aca="false">EXP((((AC436-AC$451)/AC$452+2)/4-1.9)^3)</f>
        <v>0.0549935254887542</v>
      </c>
      <c r="AE436" s="52" t="n">
        <f aca="false">S436/U436</f>
        <v>25.8123692859277</v>
      </c>
      <c r="AF436" s="51" t="n">
        <f aca="false">EXP((((AE436-AE$451)/AE$452+2)/4-1.9)^3)</f>
        <v>0.297357456942692</v>
      </c>
      <c r="AG436" s="51" t="n">
        <f aca="false">V436/U436</f>
        <v>0.463698834777413</v>
      </c>
      <c r="AH436" s="51" t="n">
        <f aca="false">EXP((((AG436-AG$451)/AG$452+2)/4-1.9)^3)</f>
        <v>0.0383129668164114</v>
      </c>
      <c r="AI436" s="51" t="n">
        <f aca="false">W436/U436</f>
        <v>0.0262922019719152</v>
      </c>
      <c r="AJ436" s="51" t="n">
        <f aca="false">EXP((((AI436-AI$451)/AI$452+2)/4-1.9)^3)</f>
        <v>0.0208612141369784</v>
      </c>
      <c r="AK436" s="51" t="n">
        <f aca="false">Z436/U436</f>
        <v>0.0788437406632806</v>
      </c>
      <c r="AL436" s="51" t="n">
        <f aca="false">EXP((((AK436-AK$451)/AK$452+2)/4-1.9)^3)</f>
        <v>0.0245525991782328</v>
      </c>
      <c r="AM436" s="51" t="n">
        <f aca="false">0.01*AD436+0.15*AF436+0.24*AH436+0.25*AJ436+0.35*AL436</f>
        <v>0.0681573790788562</v>
      </c>
      <c r="AO436" s="44" t="n">
        <f aca="false">0.01*AD436/$AM$451*$AY436</f>
        <v>0.000193447607134478</v>
      </c>
      <c r="AP436" s="43" t="n">
        <f aca="false">AO436*$J$451</f>
        <v>1128.26885348891</v>
      </c>
      <c r="AQ436" s="44" t="n">
        <f aca="false">0.15*AF436/$AM$451*$AY436</f>
        <v>0.0156899620449648</v>
      </c>
      <c r="AR436" s="43" t="n">
        <f aca="false">AQ436*$J$451</f>
        <v>91510.5425700661</v>
      </c>
      <c r="AS436" s="44" t="n">
        <f aca="false">0.24*AH436/$AM$451*$AY436</f>
        <v>0.00323451243555849</v>
      </c>
      <c r="AT436" s="43" t="n">
        <f aca="false">AS436*$J$451</f>
        <v>18865.0544264747</v>
      </c>
      <c r="AU436" s="44" t="n">
        <f aca="false">0.25*AJ436/$AM$451*$AY436</f>
        <v>0.00183455775968739</v>
      </c>
      <c r="AV436" s="43" t="n">
        <f aca="false">AU436*$J$451</f>
        <v>10699.9223761025</v>
      </c>
      <c r="AW436" s="44" t="n">
        <f aca="false">0.35*AL436/$AM$451*$AY436</f>
        <v>0.00302285502013565</v>
      </c>
      <c r="AX436" s="43" t="n">
        <f aca="false">AW436*$J$451</f>
        <v>17630.5782136697</v>
      </c>
      <c r="AY436" s="35" t="n">
        <v>1</v>
      </c>
      <c r="AZ436" s="35" t="n">
        <v>0.997272727373738</v>
      </c>
    </row>
    <row r="437" customFormat="false" ht="13.8" hidden="false" customHeight="false" outlineLevel="0" collapsed="false">
      <c r="A437" s="13" t="s">
        <v>33</v>
      </c>
      <c r="B437" s="41"/>
      <c r="C437" s="41"/>
      <c r="D437" s="41"/>
      <c r="E437" s="41"/>
      <c r="F437" s="41"/>
      <c r="G437" s="41"/>
      <c r="H437" s="41"/>
      <c r="I437" s="15" t="n">
        <f aca="false">AO437+AQ437+AS437+AU437+AW437</f>
        <v>0.0240964201824322</v>
      </c>
      <c r="J437" s="43" t="n">
        <f aca="false">AP437+AR437+AT437+AV437+AX437</f>
        <v>140540.587578943</v>
      </c>
      <c r="K437" s="15" t="n">
        <f aca="false">I437-DatosMinisterio!J437</f>
        <v>-0.000165182107935449</v>
      </c>
      <c r="L437" s="43" t="n">
        <f aca="false">J437-DatosMinisterio!K437</f>
        <v>-963.412421057379</v>
      </c>
      <c r="M437" s="44" t="n">
        <f aca="false">N437/N$451</f>
        <v>0.0202152580775336</v>
      </c>
      <c r="N437" s="43" t="n">
        <f aca="false">DatosMinisterio!L437</f>
        <v>2240176</v>
      </c>
      <c r="O437" s="43" t="n">
        <f aca="false">N437-DatosMinisterio!L437</f>
        <v>0</v>
      </c>
      <c r="P437" s="14" t="n">
        <f aca="false">N437+J437</f>
        <v>2380716.58757894</v>
      </c>
      <c r="Q437" s="43" t="n">
        <f aca="false">P437-DatosMinisterio!M437</f>
        <v>-963.412421057466</v>
      </c>
      <c r="S437" s="14" t="n">
        <f aca="false">B437+DatosMinisterio!B437</f>
        <v>8829</v>
      </c>
      <c r="T437" s="14" t="n">
        <f aca="false">C437+DatosMinisterio!C437</f>
        <v>38</v>
      </c>
      <c r="U437" s="14" t="n">
        <f aca="false">D437+DatosMinisterio!D437</f>
        <v>410.886363636364</v>
      </c>
      <c r="V437" s="14" t="n">
        <f aca="false">E437+DatosMinisterio!E437</f>
        <v>245.340909090909</v>
      </c>
      <c r="W437" s="14" t="n">
        <f aca="false">F437+DatosMinisterio!F437</f>
        <v>10</v>
      </c>
      <c r="X437" s="14" t="n">
        <f aca="false">G437+DatosMinisterio!G437</f>
        <v>28</v>
      </c>
      <c r="Y437" s="14" t="n">
        <f aca="false">H437+DatosMinisterio!H437</f>
        <v>12</v>
      </c>
      <c r="Z437" s="14" t="n">
        <f aca="false">X437+0.33*Y437</f>
        <v>31.96</v>
      </c>
      <c r="AC437" s="50" t="n">
        <f aca="false">IF(T437&gt;0,S437/T437,0)</f>
        <v>232.342105263158</v>
      </c>
      <c r="AD437" s="51" t="n">
        <f aca="false">EXP((((AC437-AC$451)/AC$452+2)/4-1.9)^3)</f>
        <v>0.0990866194708929</v>
      </c>
      <c r="AE437" s="52" t="n">
        <f aca="false">S437/U437</f>
        <v>21.4876929033685</v>
      </c>
      <c r="AF437" s="51" t="n">
        <f aca="false">EXP((((AE437-AE$451)/AE$452+2)/4-1.9)^3)</f>
        <v>0.103412073950753</v>
      </c>
      <c r="AG437" s="51" t="n">
        <f aca="false">V437/U437</f>
        <v>0.5971016096023</v>
      </c>
      <c r="AH437" s="51" t="n">
        <f aca="false">EXP((((AG437-AG$451)/AG$452+2)/4-1.9)^3)</f>
        <v>0.160677407689838</v>
      </c>
      <c r="AI437" s="51" t="n">
        <f aca="false">W437/U437</f>
        <v>0.0243376292936556</v>
      </c>
      <c r="AJ437" s="51" t="n">
        <f aca="false">EXP((((AI437-AI$451)/AI$452+2)/4-1.9)^3)</f>
        <v>0.019740466417253</v>
      </c>
      <c r="AK437" s="51" t="n">
        <f aca="false">Z437/U437</f>
        <v>0.0777830632225233</v>
      </c>
      <c r="AL437" s="51" t="n">
        <f aca="false">EXP((((AK437-AK$451)/AK$452+2)/4-1.9)^3)</f>
        <v>0.0242892290730571</v>
      </c>
      <c r="AM437" s="51" t="n">
        <f aca="false">0.01*AD437+0.15*AF437+0.24*AH437+0.25*AJ437+0.35*AL437</f>
        <v>0.0685016019127662</v>
      </c>
      <c r="AO437" s="44" t="n">
        <f aca="false">0.01*AD437/$AM$451*$AY437</f>
        <v>0.000348551384282656</v>
      </c>
      <c r="AP437" s="43" t="n">
        <f aca="false">AO437*$J$451</f>
        <v>2032.90015602615</v>
      </c>
      <c r="AQ437" s="44" t="n">
        <f aca="false">0.15*AF437/$AM$451*$AY437</f>
        <v>0.0054565018545713</v>
      </c>
      <c r="AR437" s="43" t="n">
        <f aca="false">AQ437*$J$451</f>
        <v>31824.6432856499</v>
      </c>
      <c r="AS437" s="44" t="n">
        <f aca="false">0.24*AH437/$AM$451*$AY437</f>
        <v>0.0135649394048874</v>
      </c>
      <c r="AT437" s="43" t="n">
        <f aca="false">AS437*$J$451</f>
        <v>79116.50527349</v>
      </c>
      <c r="AU437" s="44" t="n">
        <f aca="false">0.25*AJ437/$AM$451*$AY437</f>
        <v>0.00173599799167132</v>
      </c>
      <c r="AV437" s="43" t="n">
        <f aca="false">AU437*$J$451</f>
        <v>10125.0798225716</v>
      </c>
      <c r="AW437" s="44" t="n">
        <f aca="false">0.35*AL437/$AM$451*$AY437</f>
        <v>0.00299042954701954</v>
      </c>
      <c r="AX437" s="43" t="n">
        <f aca="false">AW437*$J$451</f>
        <v>17441.459041205</v>
      </c>
      <c r="AY437" s="35" t="n">
        <v>1</v>
      </c>
      <c r="AZ437" s="35" t="n">
        <v>1.0068550476247</v>
      </c>
    </row>
    <row r="438" customFormat="false" ht="13.8" hidden="false" customHeight="false" outlineLevel="0" collapsed="false">
      <c r="A438" s="13" t="s">
        <v>34</v>
      </c>
      <c r="B438" s="41"/>
      <c r="C438" s="41"/>
      <c r="D438" s="41"/>
      <c r="E438" s="41"/>
      <c r="F438" s="41"/>
      <c r="G438" s="41"/>
      <c r="H438" s="41"/>
      <c r="I438" s="15" t="n">
        <f aca="false">AO438+AQ438+AS438+AU438+AW438</f>
        <v>0.0178397785536936</v>
      </c>
      <c r="J438" s="43" t="n">
        <f aca="false">AP438+AR438+AT438+AV438+AX438</f>
        <v>104049.188270805</v>
      </c>
      <c r="K438" s="15" t="n">
        <f aca="false">I438-DatosMinisterio!J438</f>
        <v>-9.27250048598782E-005</v>
      </c>
      <c r="L438" s="43" t="n">
        <f aca="false">J438-DatosMinisterio!K438</f>
        <v>-540.811729194917</v>
      </c>
      <c r="M438" s="44" t="n">
        <f aca="false">N438/N$451</f>
        <v>0.0213670041095203</v>
      </c>
      <c r="N438" s="43" t="n">
        <f aca="false">DatosMinisterio!L438</f>
        <v>2367808</v>
      </c>
      <c r="O438" s="43" t="n">
        <f aca="false">N438-DatosMinisterio!L438</f>
        <v>0</v>
      </c>
      <c r="P438" s="14" t="n">
        <f aca="false">N438+J438</f>
        <v>2471857.18827081</v>
      </c>
      <c r="Q438" s="43" t="n">
        <f aca="false">P438-DatosMinisterio!M438</f>
        <v>-540.811729195062</v>
      </c>
      <c r="S438" s="14" t="n">
        <f aca="false">B438+DatosMinisterio!B438</f>
        <v>7455</v>
      </c>
      <c r="T438" s="14" t="n">
        <f aca="false">C438+DatosMinisterio!C438</f>
        <v>40</v>
      </c>
      <c r="U438" s="14" t="n">
        <f aca="false">D438+DatosMinisterio!D438</f>
        <v>451.613636363636</v>
      </c>
      <c r="V438" s="14" t="n">
        <f aca="false">E438+DatosMinisterio!E438</f>
        <v>236.568181818182</v>
      </c>
      <c r="W438" s="14" t="n">
        <f aca="false">F438+DatosMinisterio!F438</f>
        <v>23</v>
      </c>
      <c r="X438" s="14" t="n">
        <f aca="false">G438+DatosMinisterio!G438</f>
        <v>67</v>
      </c>
      <c r="Y438" s="14" t="n">
        <f aca="false">H438+DatosMinisterio!H438</f>
        <v>20</v>
      </c>
      <c r="Z438" s="14" t="n">
        <f aca="false">X438+0.33*Y438</f>
        <v>73.6</v>
      </c>
      <c r="AC438" s="50" t="n">
        <f aca="false">IF(T438&gt;0,S438/T438,0)</f>
        <v>186.375</v>
      </c>
      <c r="AD438" s="51" t="n">
        <f aca="false">EXP((((AC438-AC$451)/AC$452+2)/4-1.9)^3)</f>
        <v>0.0459697876760426</v>
      </c>
      <c r="AE438" s="52" t="n">
        <f aca="false">S438/U438</f>
        <v>16.5074732021539</v>
      </c>
      <c r="AF438" s="51" t="n">
        <f aca="false">EXP((((AE438-AE$451)/AE$452+2)/4-1.9)^3)</f>
        <v>0.0167394477739748</v>
      </c>
      <c r="AG438" s="51" t="n">
        <f aca="false">V438/U438</f>
        <v>0.523828695083288</v>
      </c>
      <c r="AH438" s="51" t="n">
        <f aca="false">EXP((((AG438-AG$451)/AG$452+2)/4-1.9)^3)</f>
        <v>0.0782771759841438</v>
      </c>
      <c r="AI438" s="51" t="n">
        <f aca="false">W438/U438</f>
        <v>0.0509284887524534</v>
      </c>
      <c r="AJ438" s="51" t="n">
        <f aca="false">EXP((((AI438-AI$451)/AI$452+2)/4-1.9)^3)</f>
        <v>0.0400497529363862</v>
      </c>
      <c r="AK438" s="51" t="n">
        <f aca="false">Z438/U438</f>
        <v>0.162971164007851</v>
      </c>
      <c r="AL438" s="51" t="n">
        <f aca="false">EXP((((AK438-AK$451)/AK$452+2)/4-1.9)^3)</f>
        <v>0.0541301944033208</v>
      </c>
      <c r="AM438" s="51" t="n">
        <f aca="false">0.01*AD438+0.15*AF438+0.24*AH438+0.25*AJ438+0.35*AL438</f>
        <v>0.05071514355431</v>
      </c>
      <c r="AO438" s="44" t="n">
        <f aca="false">0.01*AD438/$AM$451*$AY438</f>
        <v>0.000161705316169063</v>
      </c>
      <c r="AP438" s="43" t="n">
        <f aca="false">AO438*$J$451</f>
        <v>943.134290362665</v>
      </c>
      <c r="AQ438" s="44" t="n">
        <f aca="false">0.15*AF438/$AM$451*$AY438</f>
        <v>0.000883251097610621</v>
      </c>
      <c r="AR438" s="43" t="n">
        <f aca="false">AQ438*$J$451</f>
        <v>5151.49666623272</v>
      </c>
      <c r="AS438" s="44" t="n">
        <f aca="false">0.24*AH438/$AM$451*$AY438</f>
        <v>0.00660842842984063</v>
      </c>
      <c r="AT438" s="43" t="n">
        <f aca="false">AS438*$J$451</f>
        <v>38543.1697933417</v>
      </c>
      <c r="AU438" s="44" t="n">
        <f aca="false">0.25*AJ438/$AM$451*$AY438</f>
        <v>0.00352201863901927</v>
      </c>
      <c r="AV438" s="43" t="n">
        <f aca="false">AU438*$J$451</f>
        <v>20541.9130827006</v>
      </c>
      <c r="AW438" s="44" t="n">
        <f aca="false">0.35*AL438/$AM$451*$AY438</f>
        <v>0.00666437507105404</v>
      </c>
      <c r="AX438" s="43" t="n">
        <f aca="false">AW438*$J$451</f>
        <v>38869.4744381674</v>
      </c>
      <c r="AY438" s="35" t="n">
        <v>1</v>
      </c>
      <c r="AZ438" s="35" t="n">
        <v>1.00519765447653</v>
      </c>
    </row>
    <row r="439" customFormat="false" ht="13.8" hidden="false" customHeight="false" outlineLevel="0" collapsed="false">
      <c r="A439" s="13" t="s">
        <v>35</v>
      </c>
      <c r="B439" s="41"/>
      <c r="C439" s="41"/>
      <c r="D439" s="41"/>
      <c r="E439" s="41"/>
      <c r="F439" s="41"/>
      <c r="G439" s="41"/>
      <c r="H439" s="41"/>
      <c r="I439" s="15" t="n">
        <f aca="false">AO439+AQ439+AS439+AU439+AW439</f>
        <v>0.00629737019362799</v>
      </c>
      <c r="J439" s="43" t="n">
        <f aca="false">AP439+AR439+AT439+AV439+AX439</f>
        <v>36728.9456489409</v>
      </c>
      <c r="K439" s="15" t="n">
        <f aca="false">I439-DatosMinisterio!J439</f>
        <v>-3.17285381861796E-005</v>
      </c>
      <c r="L439" s="43" t="n">
        <f aca="false">J439-DatosMinisterio!K439</f>
        <v>-185.05435105908</v>
      </c>
      <c r="M439" s="44" t="n">
        <f aca="false">N439/N$451</f>
        <v>0.0107177299341268</v>
      </c>
      <c r="N439" s="43" t="n">
        <f aca="false">DatosMinisterio!L439</f>
        <v>1187697</v>
      </c>
      <c r="O439" s="43" t="n">
        <f aca="false">N439-DatosMinisterio!L439</f>
        <v>0</v>
      </c>
      <c r="P439" s="14" t="n">
        <f aca="false">N439+J439</f>
        <v>1224425.94564894</v>
      </c>
      <c r="Q439" s="43" t="n">
        <f aca="false">P439-DatosMinisterio!M439</f>
        <v>-185.054351059021</v>
      </c>
      <c r="S439" s="14" t="n">
        <f aca="false">B439+DatosMinisterio!B439</f>
        <v>3490</v>
      </c>
      <c r="T439" s="14" t="n">
        <f aca="false">C439+DatosMinisterio!C439</f>
        <v>53</v>
      </c>
      <c r="U439" s="14" t="n">
        <f aca="false">D439+DatosMinisterio!D439</f>
        <v>243.986988943815</v>
      </c>
      <c r="V439" s="14" t="n">
        <f aca="false">E439+DatosMinisterio!E439</f>
        <v>68.2102272727273</v>
      </c>
      <c r="W439" s="14" t="n">
        <f aca="false">F439+DatosMinisterio!F439</f>
        <v>8</v>
      </c>
      <c r="X439" s="14" t="n">
        <f aca="false">G439+DatosMinisterio!G439</f>
        <v>20</v>
      </c>
      <c r="Y439" s="14" t="n">
        <f aca="false">H439+DatosMinisterio!H439</f>
        <v>11</v>
      </c>
      <c r="Z439" s="14" t="n">
        <f aca="false">X439+0.33*Y439</f>
        <v>23.63</v>
      </c>
      <c r="AC439" s="50" t="n">
        <f aca="false">IF(T439&gt;0,S439/T439,0)</f>
        <v>65.8490566037736</v>
      </c>
      <c r="AD439" s="51" t="n">
        <f aca="false">EXP((((AC439-AC$451)/AC$452+2)/4-1.9)^3)</f>
        <v>0.00285392073127853</v>
      </c>
      <c r="AE439" s="52" t="n">
        <f aca="false">S439/U439</f>
        <v>14.304041437241</v>
      </c>
      <c r="AF439" s="51" t="n">
        <f aca="false">EXP((((AE439-AE$451)/AE$452+2)/4-1.9)^3)</f>
        <v>0.00587899788859095</v>
      </c>
      <c r="AG439" s="51" t="n">
        <f aca="false">V439/U439</f>
        <v>0.279565019298774</v>
      </c>
      <c r="AH439" s="51" t="n">
        <f aca="false">EXP((((AG439-AG$451)/AG$452+2)/4-1.9)^3)</f>
        <v>0.00192469838959832</v>
      </c>
      <c r="AI439" s="51" t="n">
        <f aca="false">W439/U439</f>
        <v>0.0327886336670282</v>
      </c>
      <c r="AJ439" s="51" t="n">
        <f aca="false">EXP((((AI439-AI$451)/AI$452+2)/4-1.9)^3)</f>
        <v>0.0249707422836392</v>
      </c>
      <c r="AK439" s="51" t="n">
        <f aca="false">Z439/U439</f>
        <v>0.0968494266939844</v>
      </c>
      <c r="AL439" s="51" t="n">
        <f aca="false">EXP((((AK439-AK$451)/AK$452+2)/4-1.9)^3)</f>
        <v>0.0293921141498374</v>
      </c>
      <c r="AM439" s="51" t="n">
        <f aca="false">0.01*AD439+0.15*AF439+0.24*AH439+0.25*AJ439+0.35*AL439</f>
        <v>0.0179022420274579</v>
      </c>
      <c r="AO439" s="44" t="n">
        <f aca="false">0.01*AD439/$AM$451*$AY439</f>
        <v>1.00390751731349E-005</v>
      </c>
      <c r="AP439" s="43" t="n">
        <f aca="false">AO439*$J$451</f>
        <v>58.5521630557463</v>
      </c>
      <c r="AQ439" s="44" t="n">
        <f aca="false">0.15*AF439/$AM$451*$AY439</f>
        <v>0.000310203264054002</v>
      </c>
      <c r="AR439" s="43" t="n">
        <f aca="false">AQ439*$J$451</f>
        <v>1809.23758255343</v>
      </c>
      <c r="AS439" s="44" t="n">
        <f aca="false">0.24*AH439/$AM$451*$AY439</f>
        <v>0.00016248965802326</v>
      </c>
      <c r="AT439" s="43" t="n">
        <f aca="false">AS439*$J$451</f>
        <v>947.708906185969</v>
      </c>
      <c r="AU439" s="44" t="n">
        <f aca="false">0.25*AJ439/$AM$451*$AY439</f>
        <v>0.00219595411469371</v>
      </c>
      <c r="AV439" s="43" t="n">
        <f aca="false">AU439*$J$451</f>
        <v>12807.7398733466</v>
      </c>
      <c r="AW439" s="44" t="n">
        <f aca="false">0.35*AL439/$AM$451*$AY439</f>
        <v>0.00361868408168389</v>
      </c>
      <c r="AX439" s="43" t="n">
        <f aca="false">AW439*$J$451</f>
        <v>21105.7071237992</v>
      </c>
      <c r="AY439" s="35" t="n">
        <v>1</v>
      </c>
      <c r="AZ439" s="35" t="n">
        <v>1.00503837907104</v>
      </c>
    </row>
    <row r="440" customFormat="false" ht="13.8" hidden="false" customHeight="false" outlineLevel="0" collapsed="false">
      <c r="A440" s="13" t="s">
        <v>36</v>
      </c>
      <c r="B440" s="41"/>
      <c r="C440" s="41"/>
      <c r="D440" s="41"/>
      <c r="E440" s="41"/>
      <c r="F440" s="41"/>
      <c r="G440" s="41"/>
      <c r="H440" s="41"/>
      <c r="I440" s="15" t="n">
        <f aca="false">AO440+AQ440+AS440+AU440+AW440</f>
        <v>0.116269766106296</v>
      </c>
      <c r="J440" s="43" t="n">
        <f aca="false">AP440+AR440+AT440+AV440+AX440</f>
        <v>678134.806852281</v>
      </c>
      <c r="K440" s="15" t="n">
        <f aca="false">I440-DatosMinisterio!J440</f>
        <v>-0.000115593947993681</v>
      </c>
      <c r="L440" s="43" t="n">
        <f aca="false">J440-DatosMinisterio!K440</f>
        <v>-674.193147718557</v>
      </c>
      <c r="M440" s="44" t="n">
        <f aca="false">N440/N$451</f>
        <v>0.0492237513111475</v>
      </c>
      <c r="N440" s="43" t="n">
        <f aca="false">DatosMinisterio!L440</f>
        <v>5454784</v>
      </c>
      <c r="O440" s="43" t="n">
        <f aca="false">N440-DatosMinisterio!L440</f>
        <v>0</v>
      </c>
      <c r="P440" s="14" t="n">
        <f aca="false">N440+J440</f>
        <v>6132918.80685228</v>
      </c>
      <c r="Q440" s="43" t="n">
        <f aca="false">P440-DatosMinisterio!M440</f>
        <v>-674.193147718906</v>
      </c>
      <c r="S440" s="14" t="n">
        <f aca="false">B440+DatosMinisterio!B440</f>
        <v>5342</v>
      </c>
      <c r="T440" s="14" t="n">
        <f aca="false">C440+DatosMinisterio!C440</f>
        <v>19</v>
      </c>
      <c r="U440" s="14" t="n">
        <f aca="false">D440+DatosMinisterio!D440</f>
        <v>235.068181818182</v>
      </c>
      <c r="V440" s="14" t="n">
        <f aca="false">E440+DatosMinisterio!E440</f>
        <v>202.431818181818</v>
      </c>
      <c r="W440" s="14" t="n">
        <f aca="false">F440+DatosMinisterio!F440</f>
        <v>36</v>
      </c>
      <c r="X440" s="14" t="n">
        <f aca="false">G440+DatosMinisterio!G440</f>
        <v>69</v>
      </c>
      <c r="Y440" s="14" t="n">
        <f aca="false">H440+DatosMinisterio!H440</f>
        <v>35</v>
      </c>
      <c r="Z440" s="14" t="n">
        <f aca="false">X440+0.33*Y440</f>
        <v>80.55</v>
      </c>
      <c r="AC440" s="50" t="n">
        <f aca="false">IF(T440&gt;0,S440/T440,0)</f>
        <v>281.157894736842</v>
      </c>
      <c r="AD440" s="51" t="n">
        <f aca="false">EXP((((AC440-AC$451)/AC$452+2)/4-1.9)^3)</f>
        <v>0.192294817654754</v>
      </c>
      <c r="AE440" s="52" t="n">
        <f aca="false">S440/U440</f>
        <v>22.7253214734603</v>
      </c>
      <c r="AF440" s="51" t="n">
        <f aca="false">EXP((((AE440-AE$451)/AE$452+2)/4-1.9)^3)</f>
        <v>0.146405153335069</v>
      </c>
      <c r="AG440" s="51" t="n">
        <f aca="false">V440/U440</f>
        <v>0.861162138644492</v>
      </c>
      <c r="AH440" s="51" t="n">
        <f aca="false">EXP((((AG440-AG$451)/AG$452+2)/4-1.9)^3)</f>
        <v>0.701655475592033</v>
      </c>
      <c r="AI440" s="51" t="n">
        <f aca="false">W440/U440</f>
        <v>0.15314705597989</v>
      </c>
      <c r="AJ440" s="51" t="n">
        <f aca="false">EXP((((AI440-AI$451)/AI$452+2)/4-1.9)^3)</f>
        <v>0.276219227339152</v>
      </c>
      <c r="AK440" s="51" t="n">
        <f aca="false">Z440/U440</f>
        <v>0.342666537755003</v>
      </c>
      <c r="AL440" s="51" t="n">
        <f aca="false">EXP((((AK440-AK$451)/AK$452+2)/4-1.9)^3)</f>
        <v>0.197706542348872</v>
      </c>
      <c r="AM440" s="51" t="n">
        <f aca="false">0.01*AD440+0.15*AF440+0.24*AH440+0.25*AJ440+0.35*AL440</f>
        <v>0.330533131975789</v>
      </c>
      <c r="AO440" s="44" t="n">
        <f aca="false">0.01*AD440/$AM$451*$AY440</f>
        <v>0.000676424579240329</v>
      </c>
      <c r="AP440" s="43" t="n">
        <f aca="false">AO440*$J$451</f>
        <v>3945.19630300036</v>
      </c>
      <c r="AQ440" s="44" t="n">
        <f aca="false">0.15*AF440/$AM$451*$AY440</f>
        <v>0.00772501662689828</v>
      </c>
      <c r="AR440" s="43" t="n">
        <f aca="false">AQ440*$J$451</f>
        <v>45055.5878251538</v>
      </c>
      <c r="AS440" s="44" t="n">
        <f aca="false">0.24*AH440/$AM$451*$AY440</f>
        <v>0.0592361685837389</v>
      </c>
      <c r="AT440" s="43" t="n">
        <f aca="false">AS440*$J$451</f>
        <v>345490.569788182</v>
      </c>
      <c r="AU440" s="44" t="n">
        <f aca="false">0.25*AJ440/$AM$451*$AY440</f>
        <v>0.0242910179418394</v>
      </c>
      <c r="AV440" s="43" t="n">
        <f aca="false">AU440*$J$451</f>
        <v>141675.564610451</v>
      </c>
      <c r="AW440" s="44" t="n">
        <f aca="false">0.35*AL440/$AM$451*$AY440</f>
        <v>0.0243411383745793</v>
      </c>
      <c r="AX440" s="43" t="n">
        <f aca="false">AW440*$J$451</f>
        <v>141967.888325494</v>
      </c>
      <c r="AY440" s="35" t="n">
        <v>1</v>
      </c>
      <c r="AZ440" s="35" t="n">
        <v>1.00099418749916</v>
      </c>
    </row>
    <row r="441" customFormat="false" ht="13.8" hidden="false" customHeight="false" outlineLevel="0" collapsed="false">
      <c r="A441" s="13" t="s">
        <v>37</v>
      </c>
      <c r="B441" s="41"/>
      <c r="C441" s="41"/>
      <c r="D441" s="41"/>
      <c r="E441" s="41"/>
      <c r="F441" s="41"/>
      <c r="G441" s="41"/>
      <c r="H441" s="41"/>
      <c r="I441" s="15" t="n">
        <f aca="false">AO441+AQ441+AS441+AU441+AW441</f>
        <v>0.00737999709185056</v>
      </c>
      <c r="J441" s="43" t="n">
        <f aca="false">AP441+AR441+AT441+AV441+AX441</f>
        <v>43043.2869184336</v>
      </c>
      <c r="K441" s="15" t="n">
        <f aca="false">I441-DatosMinisterio!J441</f>
        <v>-3.89427685261803E-006</v>
      </c>
      <c r="L441" s="43" t="n">
        <f aca="false">J441-DatosMinisterio!K441</f>
        <v>-22.7130815663913</v>
      </c>
      <c r="M441" s="44" t="n">
        <f aca="false">N441/N$451</f>
        <v>0.0102941633109493</v>
      </c>
      <c r="N441" s="43" t="n">
        <f aca="false">DatosMinisterio!L441</f>
        <v>1140759</v>
      </c>
      <c r="O441" s="43" t="n">
        <f aca="false">N441-DatosMinisterio!L441</f>
        <v>0</v>
      </c>
      <c r="P441" s="14" t="n">
        <f aca="false">N441+J441</f>
        <v>1183802.28691843</v>
      </c>
      <c r="Q441" s="43" t="n">
        <f aca="false">P441-DatosMinisterio!M441</f>
        <v>-22.7130815663841</v>
      </c>
      <c r="S441" s="14" t="n">
        <f aca="false">B441+DatosMinisterio!B441</f>
        <v>2675</v>
      </c>
      <c r="T441" s="14" t="n">
        <f aca="false">C441+DatosMinisterio!C441</f>
        <v>21</v>
      </c>
      <c r="U441" s="14" t="n">
        <f aca="false">D441+DatosMinisterio!D441</f>
        <v>126.477272727273</v>
      </c>
      <c r="V441" s="14" t="n">
        <f aca="false">E441+DatosMinisterio!E441</f>
        <v>39.1363636363636</v>
      </c>
      <c r="W441" s="14" t="n">
        <f aca="false">F441+DatosMinisterio!F441</f>
        <v>0</v>
      </c>
      <c r="X441" s="14" t="n">
        <f aca="false">G441+DatosMinisterio!G441</f>
        <v>0</v>
      </c>
      <c r="Y441" s="14" t="n">
        <f aca="false">H441+DatosMinisterio!H441</f>
        <v>0</v>
      </c>
      <c r="Z441" s="14" t="n">
        <f aca="false">X441+0.33*Y441</f>
        <v>0</v>
      </c>
      <c r="AC441" s="50" t="n">
        <f aca="false">IF(T441&gt;0,S441/T441,0)</f>
        <v>127.380952380952</v>
      </c>
      <c r="AD441" s="51" t="n">
        <f aca="false">EXP((((AC441-AC$451)/AC$452+2)/4-1.9)^3)</f>
        <v>0.0136706175678518</v>
      </c>
      <c r="AE441" s="52" t="n">
        <f aca="false">S441/U441</f>
        <v>21.1500449236298</v>
      </c>
      <c r="AF441" s="51" t="n">
        <f aca="false">EXP((((AE441-AE$451)/AE$452+2)/4-1.9)^3)</f>
        <v>0.0934185643759617</v>
      </c>
      <c r="AG441" s="51" t="n">
        <f aca="false">V441/U441</f>
        <v>0.30943396226415</v>
      </c>
      <c r="AH441" s="51" t="n">
        <f aca="false">EXP((((AG441-AG$451)/AG$452+2)/4-1.9)^3)</f>
        <v>0.00341974314222944</v>
      </c>
      <c r="AI441" s="51" t="n">
        <f aca="false">W441/U441</f>
        <v>0</v>
      </c>
      <c r="AJ441" s="51" t="n">
        <f aca="false">EXP((((AI441-AI$451)/AI$452+2)/4-1.9)^3)</f>
        <v>0.00949253213891416</v>
      </c>
      <c r="AK441" s="51" t="n">
        <f aca="false">Z441/U441</f>
        <v>0</v>
      </c>
      <c r="AL441" s="51" t="n">
        <f aca="false">EXP((((AK441-AK$451)/AK$452+2)/4-1.9)^3)</f>
        <v>0.0103902427696829</v>
      </c>
      <c r="AM441" s="51" t="n">
        <f aca="false">0.01*AD441+0.15*AF441+0.24*AH441+0.25*AJ441+0.35*AL441</f>
        <v>0.0209799471903254</v>
      </c>
      <c r="AO441" s="44" t="n">
        <f aca="false">0.01*AD441/$AM$451*$AY441</f>
        <v>4.80883564573846E-005</v>
      </c>
      <c r="AP441" s="43" t="n">
        <f aca="false">AO441*$J$451</f>
        <v>280.471780499318</v>
      </c>
      <c r="AQ441" s="44" t="n">
        <f aca="false">0.15*AF441/$AM$451*$AY441</f>
        <v>0.00492919782279556</v>
      </c>
      <c r="AR441" s="43" t="n">
        <f aca="false">AQ441*$J$451</f>
        <v>28749.1815408162</v>
      </c>
      <c r="AS441" s="44" t="n">
        <f aca="false">0.24*AH441/$AM$451*$AY441</f>
        <v>0.000288706478226033</v>
      </c>
      <c r="AT441" s="43" t="n">
        <f aca="false">AS441*$J$451</f>
        <v>1683.85916997395</v>
      </c>
      <c r="AU441" s="44" t="n">
        <f aca="false">0.25*AJ441/$AM$451*$AY441</f>
        <v>0.000834783554791183</v>
      </c>
      <c r="AV441" s="43" t="n">
        <f aca="false">AU441*$J$451</f>
        <v>4868.81330933652</v>
      </c>
      <c r="AW441" s="44" t="n">
        <f aca="false">0.35*AL441/$AM$451*$AY441</f>
        <v>0.0012792208795804</v>
      </c>
      <c r="AX441" s="43" t="n">
        <f aca="false">AW441*$J$451</f>
        <v>7460.9611178076</v>
      </c>
      <c r="AY441" s="35" t="n">
        <v>1</v>
      </c>
      <c r="AZ441" s="35" t="n">
        <v>1.00052767999826</v>
      </c>
    </row>
    <row r="442" customFormat="false" ht="13.8" hidden="false" customHeight="false" outlineLevel="0" collapsed="false">
      <c r="A442" s="13" t="s">
        <v>38</v>
      </c>
      <c r="B442" s="41"/>
      <c r="C442" s="41"/>
      <c r="D442" s="41"/>
      <c r="E442" s="41"/>
      <c r="F442" s="41"/>
      <c r="G442" s="41"/>
      <c r="H442" s="41"/>
      <c r="I442" s="15" t="n">
        <f aca="false">AO442+AQ442+AS442+AU442+AW442</f>
        <v>0.0699692928116832</v>
      </c>
      <c r="J442" s="43" t="n">
        <f aca="false">AP442+AR442+AT442+AV442+AX442</f>
        <v>408090.722596474</v>
      </c>
      <c r="K442" s="15" t="n">
        <f aca="false">I442-DatosMinisterio!J442</f>
        <v>-2.619390889122E-006</v>
      </c>
      <c r="L442" s="43" t="n">
        <f aca="false">J442-DatosMinisterio!K442</f>
        <v>-15.2774035259499</v>
      </c>
      <c r="M442" s="44" t="n">
        <f aca="false">N442/N$451</f>
        <v>0.0324504119649693</v>
      </c>
      <c r="N442" s="43" t="n">
        <f aca="false">DatosMinisterio!L442</f>
        <v>3596028</v>
      </c>
      <c r="O442" s="43" t="n">
        <f aca="false">N442-DatosMinisterio!L442</f>
        <v>0</v>
      </c>
      <c r="P442" s="14" t="n">
        <f aca="false">N442+J442</f>
        <v>4004118.72259647</v>
      </c>
      <c r="Q442" s="43" t="n">
        <f aca="false">P442-DatosMinisterio!M442</f>
        <v>-15.2774035260081</v>
      </c>
      <c r="S442" s="14" t="n">
        <f aca="false">B442+DatosMinisterio!B442</f>
        <v>7690</v>
      </c>
      <c r="T442" s="14" t="n">
        <f aca="false">C442+DatosMinisterio!C442</f>
        <v>43</v>
      </c>
      <c r="U442" s="14" t="n">
        <f aca="false">D442+DatosMinisterio!D442</f>
        <v>243.636363636364</v>
      </c>
      <c r="V442" s="14" t="n">
        <f aca="false">E442+DatosMinisterio!E442</f>
        <v>159.136363636364</v>
      </c>
      <c r="W442" s="14" t="n">
        <f aca="false">F442+DatosMinisterio!F442</f>
        <v>10</v>
      </c>
      <c r="X442" s="14" t="n">
        <f aca="false">G442+DatosMinisterio!G442</f>
        <v>45</v>
      </c>
      <c r="Y442" s="14" t="n">
        <f aca="false">H442+DatosMinisterio!H442</f>
        <v>25</v>
      </c>
      <c r="Z442" s="14" t="n">
        <f aca="false">X442+0.33*Y442</f>
        <v>53.25</v>
      </c>
      <c r="AC442" s="50" t="n">
        <f aca="false">IF(T442&gt;0,S442/T442,0)</f>
        <v>178.837209302326</v>
      </c>
      <c r="AD442" s="51" t="n">
        <f aca="false">EXP((((AC442-AC$451)/AC$452+2)/4-1.9)^3)</f>
        <v>0.0399549793625919</v>
      </c>
      <c r="AE442" s="52" t="n">
        <f aca="false">S442/U442</f>
        <v>31.5634328358208</v>
      </c>
      <c r="AF442" s="51" t="n">
        <f aca="false">EXP((((AE442-AE$451)/AE$452+2)/4-1.9)^3)</f>
        <v>0.669966044594393</v>
      </c>
      <c r="AG442" s="51" t="n">
        <f aca="false">V442/U442</f>
        <v>0.653171641791045</v>
      </c>
      <c r="AH442" s="51" t="n">
        <f aca="false">EXP((((AG442-AG$451)/AG$452+2)/4-1.9)^3)</f>
        <v>0.251516820207236</v>
      </c>
      <c r="AI442" s="51" t="n">
        <f aca="false">W442/U442</f>
        <v>0.0410447761194029</v>
      </c>
      <c r="AJ442" s="51" t="n">
        <f aca="false">EXP((((AI442-AI$451)/AI$452+2)/4-1.9)^3)</f>
        <v>0.0311268808359526</v>
      </c>
      <c r="AK442" s="51" t="n">
        <f aca="false">Z442/U442</f>
        <v>0.218563432835821</v>
      </c>
      <c r="AL442" s="51" t="n">
        <f aca="false">EXP((((AK442-AK$451)/AK$452+2)/4-1.9)^3)</f>
        <v>0.0853410261927782</v>
      </c>
      <c r="AM442" s="51" t="n">
        <f aca="false">0.01*AD442+0.15*AF442+0.24*AH442+0.25*AJ442+0.35*AL442</f>
        <v>0.198909572708982</v>
      </c>
      <c r="AO442" s="44" t="n">
        <f aca="false">0.01*AD442/$AM$451*$AY442</f>
        <v>0.000140547365932766</v>
      </c>
      <c r="AP442" s="43" t="n">
        <f aca="false">AO442*$J$451</f>
        <v>819.73211129778</v>
      </c>
      <c r="AQ442" s="44" t="n">
        <f aca="false">0.15*AF442/$AM$451*$AY442</f>
        <v>0.0353505236397253</v>
      </c>
      <c r="AR442" s="43" t="n">
        <f aca="false">AQ442*$J$451</f>
        <v>206179.313189949</v>
      </c>
      <c r="AS442" s="44" t="n">
        <f aca="false">0.24*AH442/$AM$451*$AY442</f>
        <v>0.0212339150505034</v>
      </c>
      <c r="AT442" s="43" t="n">
        <f aca="false">AS442*$J$451</f>
        <v>123845.238222348</v>
      </c>
      <c r="AU442" s="44" t="n">
        <f aca="false">0.25*AJ442/$AM$451*$AY442</f>
        <v>0.00273733160483883</v>
      </c>
      <c r="AV442" s="43" t="n">
        <f aca="false">AU442*$J$451</f>
        <v>15965.2840226837</v>
      </c>
      <c r="AW442" s="44" t="n">
        <f aca="false">0.35*AL442/$AM$451*$AY442</f>
        <v>0.0105069751506828</v>
      </c>
      <c r="AX442" s="43" t="n">
        <f aca="false">AW442*$J$451</f>
        <v>61281.1550501963</v>
      </c>
      <c r="AY442" s="35" t="n">
        <v>1</v>
      </c>
      <c r="AZ442" s="35" t="n">
        <v>1.00003743629218</v>
      </c>
    </row>
    <row r="443" customFormat="false" ht="13.8" hidden="false" customHeight="false" outlineLevel="0" collapsed="false">
      <c r="A443" s="13" t="s">
        <v>39</v>
      </c>
      <c r="B443" s="41"/>
      <c r="C443" s="41"/>
      <c r="D443" s="41"/>
      <c r="E443" s="41"/>
      <c r="F443" s="41"/>
      <c r="G443" s="41"/>
      <c r="H443" s="41"/>
      <c r="I443" s="15" t="n">
        <f aca="false">AO443+AQ443+AS443+AU443+AW443</f>
        <v>0.0104612867659426</v>
      </c>
      <c r="J443" s="43" t="n">
        <f aca="false">AP443+AR443+AT443+AV443+AX443</f>
        <v>61014.6809271397</v>
      </c>
      <c r="K443" s="15" t="n">
        <f aca="false">I443-DatosMinisterio!J443</f>
        <v>-8.71539686676647E-005</v>
      </c>
      <c r="L443" s="43" t="n">
        <f aca="false">J443-DatosMinisterio!K443</f>
        <v>-508.319072860257</v>
      </c>
      <c r="M443" s="44" t="n">
        <f aca="false">N443/N$451</f>
        <v>0.0141429092201289</v>
      </c>
      <c r="N443" s="43" t="n">
        <f aca="false">DatosMinisterio!L443</f>
        <v>1567262</v>
      </c>
      <c r="O443" s="43" t="n">
        <f aca="false">N443-DatosMinisterio!L443</f>
        <v>0</v>
      </c>
      <c r="P443" s="14" t="n">
        <f aca="false">N443+J443</f>
        <v>1628276.68092714</v>
      </c>
      <c r="Q443" s="43" t="n">
        <f aca="false">P443-DatosMinisterio!M443</f>
        <v>-508.319072860293</v>
      </c>
      <c r="S443" s="14" t="n">
        <f aca="false">B443+DatosMinisterio!B443</f>
        <v>5388</v>
      </c>
      <c r="T443" s="14" t="n">
        <f aca="false">C443+DatosMinisterio!C443</f>
        <v>51</v>
      </c>
      <c r="U443" s="14" t="n">
        <f aca="false">D443+DatosMinisterio!D443</f>
        <v>257.318181818182</v>
      </c>
      <c r="V443" s="14" t="n">
        <f aca="false">E443+DatosMinisterio!E443</f>
        <v>87.6590909090909</v>
      </c>
      <c r="W443" s="14" t="n">
        <f aca="false">F443+DatosMinisterio!F443</f>
        <v>13</v>
      </c>
      <c r="X443" s="14" t="n">
        <f aca="false">G443+DatosMinisterio!G443</f>
        <v>7</v>
      </c>
      <c r="Y443" s="14" t="n">
        <f aca="false">H443+DatosMinisterio!H443</f>
        <v>3</v>
      </c>
      <c r="Z443" s="14" t="n">
        <f aca="false">X443+0.33*Y443</f>
        <v>7.99</v>
      </c>
      <c r="AC443" s="50" t="n">
        <f aca="false">IF(T443&gt;0,S443/T443,0)</f>
        <v>105.647058823529</v>
      </c>
      <c r="AD443" s="51" t="n">
        <f aca="false">EXP((((AC443-AC$451)/AC$452+2)/4-1.9)^3)</f>
        <v>0.00815622324063409</v>
      </c>
      <c r="AE443" s="52" t="n">
        <f aca="false">S443/U443</f>
        <v>20.9390567037626</v>
      </c>
      <c r="AF443" s="51" t="n">
        <f aca="false">EXP((((AE443-AE$451)/AE$452+2)/4-1.9)^3)</f>
        <v>0.0875375217977967</v>
      </c>
      <c r="AG443" s="51" t="n">
        <f aca="false">V443/U443</f>
        <v>0.34066419360537</v>
      </c>
      <c r="AH443" s="51" t="n">
        <f aca="false">EXP((((AG443-AG$451)/AG$452+2)/4-1.9)^3)</f>
        <v>0.00599966891420487</v>
      </c>
      <c r="AI443" s="51" t="n">
        <f aca="false">W443/U443</f>
        <v>0.0505211093446387</v>
      </c>
      <c r="AJ443" s="51" t="n">
        <f aca="false">EXP((((AI443-AI$451)/AI$452+2)/4-1.9)^3)</f>
        <v>0.0396457233095609</v>
      </c>
      <c r="AK443" s="51" t="n">
        <f aca="false">Z443/U443</f>
        <v>0.031051051051051</v>
      </c>
      <c r="AL443" s="51" t="n">
        <f aca="false">EXP((((AK443-AK$451)/AK$452+2)/4-1.9)^3)</f>
        <v>0.0147883822635952</v>
      </c>
      <c r="AM443" s="51" t="n">
        <f aca="false">0.01*AD443+0.15*AF443+0.24*AH443+0.25*AJ443+0.35*AL443</f>
        <v>0.0297394756611336</v>
      </c>
      <c r="AO443" s="44" t="n">
        <f aca="false">0.01*AD443/$AM$451*$AY443</f>
        <v>2.86906841329518E-005</v>
      </c>
      <c r="AP443" s="43" t="n">
        <f aca="false">AO443*$J$451</f>
        <v>167.336292094816</v>
      </c>
      <c r="AQ443" s="44" t="n">
        <f aca="false">0.15*AF443/$AM$451*$AY443</f>
        <v>0.00461888667141248</v>
      </c>
      <c r="AR443" s="43" t="n">
        <f aca="false">AQ443*$J$451</f>
        <v>26939.3147133996</v>
      </c>
      <c r="AS443" s="44" t="n">
        <f aca="false">0.24*AH443/$AM$451*$AY443</f>
        <v>0.000506512685515046</v>
      </c>
      <c r="AT443" s="43" t="n">
        <f aca="false">AS443*$J$451</f>
        <v>2954.19775632778</v>
      </c>
      <c r="AU443" s="44" t="n">
        <f aca="false">0.25*AJ443/$AM$451*$AY443</f>
        <v>0.00348648783615377</v>
      </c>
      <c r="AV443" s="43" t="n">
        <f aca="false">AU443*$J$451</f>
        <v>20334.682304267</v>
      </c>
      <c r="AW443" s="44" t="n">
        <f aca="false">0.35*AL443/$AM$451*$AY443</f>
        <v>0.00182070888872838</v>
      </c>
      <c r="AX443" s="43" t="n">
        <f aca="false">AW443*$J$451</f>
        <v>10619.1498610505</v>
      </c>
      <c r="AY443" s="35" t="n">
        <v>1</v>
      </c>
      <c r="AZ443" s="35" t="n">
        <v>1.00833109450277</v>
      </c>
    </row>
    <row r="444" customFormat="false" ht="13.8" hidden="false" customHeight="false" outlineLevel="0" collapsed="false">
      <c r="A444" s="13" t="s">
        <v>40</v>
      </c>
      <c r="B444" s="41"/>
      <c r="C444" s="41"/>
      <c r="D444" s="41"/>
      <c r="E444" s="41"/>
      <c r="F444" s="41"/>
      <c r="G444" s="41"/>
      <c r="H444" s="41"/>
      <c r="I444" s="15" t="n">
        <f aca="false">AO444+AQ444+AS444+AU444+AW444</f>
        <v>0.011971728406757</v>
      </c>
      <c r="J444" s="43" t="n">
        <f aca="false">AP444+AR444+AT444+AV444+AX444</f>
        <v>69824.2200245082</v>
      </c>
      <c r="K444" s="15" t="n">
        <f aca="false">I444-DatosMinisterio!J444</f>
        <v>1.66688826413203E-005</v>
      </c>
      <c r="L444" s="43" t="n">
        <f aca="false">J444-DatosMinisterio!K444</f>
        <v>97.2200245082204</v>
      </c>
      <c r="M444" s="44" t="n">
        <f aca="false">N444/N$451</f>
        <v>0.0282267566236338</v>
      </c>
      <c r="N444" s="43" t="n">
        <f aca="false">DatosMinisterio!L444</f>
        <v>3127979</v>
      </c>
      <c r="O444" s="43" t="n">
        <f aca="false">N444-DatosMinisterio!L444</f>
        <v>0</v>
      </c>
      <c r="P444" s="14" t="n">
        <f aca="false">N444+J444</f>
        <v>3197803.22002451</v>
      </c>
      <c r="Q444" s="43" t="n">
        <f aca="false">P444-DatosMinisterio!M444</f>
        <v>97.2200245084241</v>
      </c>
      <c r="S444" s="14" t="n">
        <f aca="false">B444+DatosMinisterio!B444</f>
        <v>6564</v>
      </c>
      <c r="T444" s="14" t="n">
        <f aca="false">C444+DatosMinisterio!C444</f>
        <v>31</v>
      </c>
      <c r="U444" s="14" t="n">
        <f aca="false">D444+DatosMinisterio!D444</f>
        <v>337.727272727273</v>
      </c>
      <c r="V444" s="14" t="n">
        <f aca="false">E444+DatosMinisterio!E444</f>
        <v>174.727272727273</v>
      </c>
      <c r="W444" s="14" t="n">
        <f aca="false">F444+DatosMinisterio!F444</f>
        <v>3</v>
      </c>
      <c r="X444" s="14" t="n">
        <f aca="false">G444+DatosMinisterio!G444</f>
        <v>6</v>
      </c>
      <c r="Y444" s="14" t="n">
        <f aca="false">H444+DatosMinisterio!H444</f>
        <v>5</v>
      </c>
      <c r="Z444" s="14" t="n">
        <f aca="false">X444+0.33*Y444</f>
        <v>7.65</v>
      </c>
      <c r="AC444" s="50" t="n">
        <f aca="false">IF(T444&gt;0,S444/T444,0)</f>
        <v>211.741935483871</v>
      </c>
      <c r="AD444" s="51" t="n">
        <f aca="false">EXP((((AC444-AC$451)/AC$452+2)/4-1.9)^3)</f>
        <v>0.0715154787949478</v>
      </c>
      <c r="AE444" s="52" t="n">
        <f aca="false">S444/U444</f>
        <v>19.435800807537</v>
      </c>
      <c r="AF444" s="51" t="n">
        <f aca="false">EXP((((AE444-AE$451)/AE$452+2)/4-1.9)^3)</f>
        <v>0.0532003518320497</v>
      </c>
      <c r="AG444" s="51" t="n">
        <f aca="false">V444/U444</f>
        <v>0.517362045760431</v>
      </c>
      <c r="AH444" s="51" t="n">
        <f aca="false">EXP((((AG444-AG$451)/AG$452+2)/4-1.9)^3)</f>
        <v>0.0728937230397362</v>
      </c>
      <c r="AI444" s="51" t="n">
        <f aca="false">W444/U444</f>
        <v>0.0088829071332436</v>
      </c>
      <c r="AJ444" s="51" t="n">
        <f aca="false">EXP((((AI444-AI$451)/AI$452+2)/4-1.9)^3)</f>
        <v>0.0125212869017802</v>
      </c>
      <c r="AK444" s="51" t="n">
        <f aca="false">Z444/U444</f>
        <v>0.0226514131897712</v>
      </c>
      <c r="AL444" s="51" t="n">
        <f aca="false">EXP((((AK444-AK$451)/AK$452+2)/4-1.9)^3)</f>
        <v>0.0134667287378699</v>
      </c>
      <c r="AM444" s="51" t="n">
        <f aca="false">0.01*AD444+0.15*AF444+0.24*AH444+0.25*AJ444+0.35*AL444</f>
        <v>0.0340333778759931</v>
      </c>
      <c r="AO444" s="44" t="n">
        <f aca="false">0.01*AD444/$AM$451*$AY444</f>
        <v>0.000251565945681882</v>
      </c>
      <c r="AP444" s="43" t="n">
        <f aca="false">AO444*$J$451</f>
        <v>1467.2397623096</v>
      </c>
      <c r="AQ444" s="44" t="n">
        <f aca="false">0.15*AF444/$AM$451*$AY444</f>
        <v>0.00280709792720787</v>
      </c>
      <c r="AR444" s="43" t="n">
        <f aca="false">AQ444*$J$451</f>
        <v>16372.1909351933</v>
      </c>
      <c r="AS444" s="44" t="n">
        <f aca="false">0.24*AH444/$AM$451*$AY444</f>
        <v>0.00615393881596214</v>
      </c>
      <c r="AT444" s="43" t="n">
        <f aca="false">AS444*$J$451</f>
        <v>35892.3927526268</v>
      </c>
      <c r="AU444" s="44" t="n">
        <f aca="false">0.25*AJ444/$AM$451*$AY444</f>
        <v>0.0011011355281673</v>
      </c>
      <c r="AV444" s="43" t="n">
        <f aca="false">AU444*$J$451</f>
        <v>6422.29148400671</v>
      </c>
      <c r="AW444" s="44" t="n">
        <f aca="false">0.35*AL444/$AM$451*$AY444</f>
        <v>0.00165799018973782</v>
      </c>
      <c r="AX444" s="43" t="n">
        <f aca="false">AW444*$J$451</f>
        <v>9670.10509037182</v>
      </c>
      <c r="AY444" s="35" t="n">
        <v>1</v>
      </c>
      <c r="AZ444" s="35" t="n">
        <v>0.998607646107983</v>
      </c>
    </row>
    <row r="445" customFormat="false" ht="13.8" hidden="false" customHeight="false" outlineLevel="0" collapsed="false">
      <c r="A445" s="13" t="s">
        <v>41</v>
      </c>
      <c r="B445" s="41"/>
      <c r="C445" s="41"/>
      <c r="D445" s="41"/>
      <c r="E445" s="41"/>
      <c r="F445" s="41"/>
      <c r="G445" s="41"/>
      <c r="H445" s="41"/>
      <c r="I445" s="15" t="n">
        <f aca="false">AO445+AQ445+AS445+AU445+AW445</f>
        <v>0.0057128285949021</v>
      </c>
      <c r="J445" s="43" t="n">
        <f aca="false">AP445+AR445+AT445+AV445+AX445</f>
        <v>33319.6500304505</v>
      </c>
      <c r="K445" s="15" t="n">
        <f aca="false">I445-DatosMinisterio!J445</f>
        <v>8.68678026005772E-005</v>
      </c>
      <c r="L445" s="43" t="n">
        <f aca="false">J445-DatosMinisterio!K445</f>
        <v>506.650030450459</v>
      </c>
      <c r="M445" s="44" t="n">
        <f aca="false">N445/N$451</f>
        <v>0.0115485298133176</v>
      </c>
      <c r="N445" s="43" t="n">
        <f aca="false">DatosMinisterio!L445</f>
        <v>1279763</v>
      </c>
      <c r="O445" s="43" t="n">
        <f aca="false">N445-DatosMinisterio!L445</f>
        <v>0</v>
      </c>
      <c r="P445" s="14" t="n">
        <f aca="false">N445+J445</f>
        <v>1313082.65003045</v>
      </c>
      <c r="Q445" s="43" t="n">
        <f aca="false">P445-DatosMinisterio!M445</f>
        <v>506.65003045043</v>
      </c>
      <c r="S445" s="14" t="n">
        <f aca="false">B445+DatosMinisterio!B445</f>
        <v>6917</v>
      </c>
      <c r="T445" s="14" t="n">
        <f aca="false">C445+DatosMinisterio!C445</f>
        <v>56</v>
      </c>
      <c r="U445" s="14" t="n">
        <f aca="false">D445+DatosMinisterio!D445</f>
        <v>384.068181818182</v>
      </c>
      <c r="V445" s="14" t="n">
        <f aca="false">E445+DatosMinisterio!E445</f>
        <v>157.840909090909</v>
      </c>
      <c r="W445" s="14" t="n">
        <f aca="false">F445+DatosMinisterio!F445</f>
        <v>2</v>
      </c>
      <c r="X445" s="14" t="n">
        <f aca="false">G445+DatosMinisterio!G445</f>
        <v>4</v>
      </c>
      <c r="Y445" s="14" t="n">
        <f aca="false">H445+DatosMinisterio!H445</f>
        <v>2</v>
      </c>
      <c r="Z445" s="14" t="n">
        <f aca="false">X445+0.33*Y445</f>
        <v>4.66</v>
      </c>
      <c r="AC445" s="50" t="n">
        <f aca="false">IF(T445&gt;0,S445/T445,0)</f>
        <v>123.517857142857</v>
      </c>
      <c r="AD445" s="51" t="n">
        <f aca="false">EXP((((AC445-AC$451)/AC$452+2)/4-1.9)^3)</f>
        <v>0.0125070875250113</v>
      </c>
      <c r="AE445" s="52" t="n">
        <f aca="false">S445/U445</f>
        <v>18.0098230664536</v>
      </c>
      <c r="AF445" s="51" t="n">
        <f aca="false">EXP((((AE445-AE$451)/AE$452+2)/4-1.9)^3)</f>
        <v>0.0312778590704471</v>
      </c>
      <c r="AG445" s="51" t="n">
        <f aca="false">V445/U445</f>
        <v>0.410971063376531</v>
      </c>
      <c r="AH445" s="51" t="n">
        <f aca="false">EXP((((AG445-AG$451)/AG$452+2)/4-1.9)^3)</f>
        <v>0.0185194569690477</v>
      </c>
      <c r="AI445" s="51" t="n">
        <f aca="false">W445/U445</f>
        <v>0.00520740872240961</v>
      </c>
      <c r="AJ445" s="51" t="n">
        <f aca="false">EXP((((AI445-AI$451)/AI$452+2)/4-1.9)^3)</f>
        <v>0.0111810248777407</v>
      </c>
      <c r="AK445" s="51" t="n">
        <f aca="false">Z445/U445</f>
        <v>0.0121332623232144</v>
      </c>
      <c r="AL445" s="51" t="n">
        <f aca="false">EXP((((AK445-AK$451)/AK$452+2)/4-1.9)^3)</f>
        <v>0.011953783710758</v>
      </c>
      <c r="AM445" s="51" t="n">
        <f aca="false">0.01*AD445+0.15*AF445+0.24*AH445+0.25*AJ445+0.35*AL445</f>
        <v>0.0162404999265891</v>
      </c>
      <c r="AO445" s="44" t="n">
        <f aca="false">0.01*AD445/$AM$451*$AY445</f>
        <v>4.39954727839678E-005</v>
      </c>
      <c r="AP445" s="43" t="n">
        <f aca="false">AO445*$J$451</f>
        <v>256.600339347506</v>
      </c>
      <c r="AQ445" s="44" t="n">
        <f aca="false">0.15*AF445/$AM$451*$AY445</f>
        <v>0.00165036527655553</v>
      </c>
      <c r="AR445" s="43" t="n">
        <f aca="false">AQ445*$J$451</f>
        <v>9625.63334847964</v>
      </c>
      <c r="AS445" s="44" t="n">
        <f aca="false">0.24*AH445/$AM$451*$AY445</f>
        <v>0.00156347625474194</v>
      </c>
      <c r="AT445" s="43" t="n">
        <f aca="false">AS445*$J$451</f>
        <v>9118.85955853951</v>
      </c>
      <c r="AU445" s="44" t="n">
        <f aca="false">0.25*AJ445/$AM$451*$AY445</f>
        <v>0.000983271434540193</v>
      </c>
      <c r="AV445" s="43" t="n">
        <f aca="false">AU445*$J$451</f>
        <v>5734.85787986952</v>
      </c>
      <c r="AW445" s="44" t="n">
        <f aca="false">0.35*AL445/$AM$451*$AY445</f>
        <v>0.00147172015628047</v>
      </c>
      <c r="AX445" s="43" t="n">
        <f aca="false">AW445*$J$451</f>
        <v>8583.69890421428</v>
      </c>
      <c r="AY445" s="35" t="n">
        <v>1</v>
      </c>
      <c r="AZ445" s="35" t="n">
        <v>0.984794257142933</v>
      </c>
    </row>
    <row r="446" customFormat="false" ht="13.8" hidden="false" customHeight="false" outlineLevel="0" collapsed="false">
      <c r="A446" s="13" t="s">
        <v>42</v>
      </c>
      <c r="B446" s="41"/>
      <c r="C446" s="41"/>
      <c r="D446" s="41"/>
      <c r="E446" s="41"/>
      <c r="F446" s="41"/>
      <c r="G446" s="41"/>
      <c r="H446" s="41"/>
      <c r="I446" s="15" t="n">
        <f aca="false">AO446+AQ446+AS446+AU446+AW446</f>
        <v>0.00816927484422763</v>
      </c>
      <c r="J446" s="43" t="n">
        <f aca="false">AP446+AR446+AT446+AV446+AX446</f>
        <v>47646.6910026192</v>
      </c>
      <c r="K446" s="15" t="n">
        <f aca="false">I446-DatosMinisterio!J446</f>
        <v>8.20740807717362E-005</v>
      </c>
      <c r="L446" s="43" t="n">
        <f aca="false">J446-DatosMinisterio!K446</f>
        <v>478.691002619147</v>
      </c>
      <c r="M446" s="44" t="n">
        <f aca="false">N446/N$451</f>
        <v>0.0143501264080795</v>
      </c>
      <c r="N446" s="43" t="n">
        <f aca="false">DatosMinisterio!L446</f>
        <v>1590225</v>
      </c>
      <c r="O446" s="43" t="n">
        <f aca="false">N446-DatosMinisterio!L446</f>
        <v>0</v>
      </c>
      <c r="P446" s="14" t="n">
        <f aca="false">N446+J446</f>
        <v>1637871.69100262</v>
      </c>
      <c r="Q446" s="43" t="n">
        <f aca="false">P446-DatosMinisterio!M446</f>
        <v>478.69100261922</v>
      </c>
      <c r="S446" s="14" t="n">
        <f aca="false">B446+DatosMinisterio!B446</f>
        <v>7342</v>
      </c>
      <c r="T446" s="14" t="n">
        <f aca="false">C446+DatosMinisterio!C446</f>
        <v>34</v>
      </c>
      <c r="U446" s="14" t="n">
        <f aca="false">D446+DatosMinisterio!D446</f>
        <v>375.045454545455</v>
      </c>
      <c r="V446" s="14" t="n">
        <f aca="false">E446+DatosMinisterio!E446</f>
        <v>164.045454545455</v>
      </c>
      <c r="W446" s="14" t="n">
        <f aca="false">F446+DatosMinisterio!F446</f>
        <v>3</v>
      </c>
      <c r="X446" s="14" t="n">
        <f aca="false">G446+DatosMinisterio!G446</f>
        <v>7</v>
      </c>
      <c r="Y446" s="14" t="n">
        <f aca="false">H446+DatosMinisterio!H446</f>
        <v>1</v>
      </c>
      <c r="Z446" s="14" t="n">
        <f aca="false">X446+0.33*Y446</f>
        <v>7.33</v>
      </c>
      <c r="AC446" s="50" t="n">
        <f aca="false">IF(T446&gt;0,S446/T446,0)</f>
        <v>215.941176470588</v>
      </c>
      <c r="AD446" s="51" t="n">
        <f aca="false">EXP((((AC446-AC$451)/AC$452+2)/4-1.9)^3)</f>
        <v>0.076609475549155</v>
      </c>
      <c r="AE446" s="52" t="n">
        <f aca="false">S446/U446</f>
        <v>19.5762937825718</v>
      </c>
      <c r="AF446" s="51" t="n">
        <f aca="false">EXP((((AE446-AE$451)/AE$452+2)/4-1.9)^3)</f>
        <v>0.055882126778132</v>
      </c>
      <c r="AG446" s="51" t="n">
        <f aca="false">V446/U446</f>
        <v>0.437401527087626</v>
      </c>
      <c r="AH446" s="51" t="n">
        <f aca="false">EXP((((AG446-AG$451)/AG$452+2)/4-1.9)^3)</f>
        <v>0.0269882594973672</v>
      </c>
      <c r="AI446" s="51" t="n">
        <f aca="false">W446/U446</f>
        <v>0.00799903042055507</v>
      </c>
      <c r="AJ446" s="51" t="n">
        <f aca="false">EXP((((AI446-AI$451)/AI$452+2)/4-1.9)^3)</f>
        <v>0.0121871350727487</v>
      </c>
      <c r="AK446" s="51" t="n">
        <f aca="false">Z446/U446</f>
        <v>0.0195442976608896</v>
      </c>
      <c r="AL446" s="51" t="n">
        <f aca="false">EXP((((AK446-AK$451)/AK$452+2)/4-1.9)^3)</f>
        <v>0.0130038169892789</v>
      </c>
      <c r="AM446" s="51" t="n">
        <f aca="false">0.01*AD446+0.15*AF446+0.24*AH446+0.25*AJ446+0.35*AL446</f>
        <v>0.0232237157660143</v>
      </c>
      <c r="AO446" s="44" t="n">
        <f aca="false">0.01*AD446/$AM$451*$AY446</f>
        <v>0.000269484809295267</v>
      </c>
      <c r="AP446" s="43" t="n">
        <f aca="false">AO446*$J$451</f>
        <v>1571.75020833876</v>
      </c>
      <c r="AQ446" s="44" t="n">
        <f aca="false">0.15*AF446/$AM$451*$AY446</f>
        <v>0.00294860084275533</v>
      </c>
      <c r="AR446" s="43" t="n">
        <f aca="false">AQ446*$J$451</f>
        <v>17197.4962189081</v>
      </c>
      <c r="AS446" s="44" t="n">
        <f aca="false">0.24*AH446/$AM$451*$AY446</f>
        <v>0.00227844169251131</v>
      </c>
      <c r="AT446" s="43" t="n">
        <f aca="false">AS446*$J$451</f>
        <v>13288.8425668869</v>
      </c>
      <c r="AU446" s="44" t="n">
        <f aca="false">0.25*AJ446/$AM$451*$AY446</f>
        <v>0.00107174985450333</v>
      </c>
      <c r="AV446" s="43" t="n">
        <f aca="false">AU446*$J$451</f>
        <v>6250.90171690146</v>
      </c>
      <c r="AW446" s="44" t="n">
        <f aca="false">0.35*AL446/$AM$451*$AY446</f>
        <v>0.00160099764516239</v>
      </c>
      <c r="AX446" s="43" t="n">
        <f aca="false">AW446*$J$451</f>
        <v>9337.7002915839</v>
      </c>
      <c r="AY446" s="35" t="n">
        <v>1</v>
      </c>
      <c r="AZ446" s="35" t="n">
        <v>0.989953321153134</v>
      </c>
    </row>
    <row r="447" customFormat="false" ht="13.8" hidden="false" customHeight="false" outlineLevel="0" collapsed="false">
      <c r="A447" s="13" t="s">
        <v>43</v>
      </c>
      <c r="B447" s="41"/>
      <c r="C447" s="41"/>
      <c r="D447" s="41"/>
      <c r="E447" s="41"/>
      <c r="F447" s="41"/>
      <c r="G447" s="41"/>
      <c r="H447" s="41"/>
      <c r="I447" s="15" t="n">
        <f aca="false">AO447+AQ447+AS447+AU447+AW447</f>
        <v>0.0142131109181875</v>
      </c>
      <c r="J447" s="43" t="n">
        <f aca="false">AP447+AR447+AT447+AV447+AX447</f>
        <v>82896.9176601206</v>
      </c>
      <c r="K447" s="15" t="n">
        <f aca="false">I447-DatosMinisterio!J447</f>
        <v>0.000148466120293785</v>
      </c>
      <c r="L447" s="43" t="n">
        <f aca="false">J447-DatosMinisterio!K447</f>
        <v>865.917660120584</v>
      </c>
      <c r="M447" s="44" t="n">
        <f aca="false">N447/N$451</f>
        <v>0.0134015999498701</v>
      </c>
      <c r="N447" s="43" t="n">
        <f aca="false">DatosMinisterio!L447</f>
        <v>1485113</v>
      </c>
      <c r="O447" s="43" t="n">
        <f aca="false">N447-DatosMinisterio!L447</f>
        <v>0</v>
      </c>
      <c r="P447" s="14" t="n">
        <f aca="false">N447+J447</f>
        <v>1568009.91766012</v>
      </c>
      <c r="Q447" s="43" t="n">
        <f aca="false">P447-DatosMinisterio!M447</f>
        <v>865.917660120642</v>
      </c>
      <c r="S447" s="14" t="n">
        <f aca="false">B447+DatosMinisterio!B447</f>
        <v>4325</v>
      </c>
      <c r="T447" s="14" t="n">
        <f aca="false">C447+DatosMinisterio!C447</f>
        <v>34</v>
      </c>
      <c r="U447" s="14" t="n">
        <f aca="false">D447+DatosMinisterio!D447</f>
        <v>232.272727272727</v>
      </c>
      <c r="V447" s="14" t="n">
        <f aca="false">E447+DatosMinisterio!E447</f>
        <v>115</v>
      </c>
      <c r="W447" s="14" t="n">
        <f aca="false">F447+DatosMinisterio!F447</f>
        <v>14</v>
      </c>
      <c r="X447" s="14" t="n">
        <f aca="false">G447+DatosMinisterio!G447</f>
        <v>15</v>
      </c>
      <c r="Y447" s="14" t="n">
        <f aca="false">H447+DatosMinisterio!H447</f>
        <v>7</v>
      </c>
      <c r="Z447" s="14" t="n">
        <f aca="false">X447+0.33*Y447</f>
        <v>17.31</v>
      </c>
      <c r="AC447" s="50" t="n">
        <f aca="false">IF(T447&gt;0,S447/T447,0)</f>
        <v>127.205882352941</v>
      </c>
      <c r="AD447" s="51" t="n">
        <f aca="false">EXP((((AC447-AC$451)/AC$452+2)/4-1.9)^3)</f>
        <v>0.0136159768533476</v>
      </c>
      <c r="AE447" s="52" t="n">
        <f aca="false">S447/U447</f>
        <v>18.6203522504893</v>
      </c>
      <c r="AF447" s="51" t="n">
        <f aca="false">EXP((((AE447-AE$451)/AE$452+2)/4-1.9)^3)</f>
        <v>0.0395490831491131</v>
      </c>
      <c r="AG447" s="51" t="n">
        <f aca="false">V447/U447</f>
        <v>0.495107632093934</v>
      </c>
      <c r="AH447" s="51" t="n">
        <f aca="false">EXP((((AG447-AG$451)/AG$452+2)/4-1.9)^3)</f>
        <v>0.0564668798721141</v>
      </c>
      <c r="AI447" s="51" t="n">
        <f aca="false">W447/U447</f>
        <v>0.0602739726027398</v>
      </c>
      <c r="AJ447" s="51" t="n">
        <f aca="false">EXP((((AI447-AI$451)/AI$452+2)/4-1.9)^3)</f>
        <v>0.050246133879072</v>
      </c>
      <c r="AK447" s="51" t="n">
        <f aca="false">Z447/U447</f>
        <v>0.0745244618395304</v>
      </c>
      <c r="AL447" s="51" t="n">
        <f aca="false">EXP((((AK447-AK$451)/AK$452+2)/4-1.9)^3)</f>
        <v>0.0234945742175654</v>
      </c>
      <c r="AM447" s="51" t="n">
        <f aca="false">0.01*AD447+0.15*AF447+0.24*AH447+0.25*AJ447+0.35*AL447</f>
        <v>0.0404052078561237</v>
      </c>
      <c r="AO447" s="44" t="n">
        <f aca="false">0.01*AD447/$AM$451*$AY447</f>
        <v>4.78961499134503E-005</v>
      </c>
      <c r="AP447" s="43" t="n">
        <f aca="false">AO447*$J$451</f>
        <v>279.350750055106</v>
      </c>
      <c r="AQ447" s="44" t="n">
        <f aca="false">0.15*AF447/$AM$451*$AY447</f>
        <v>0.00208679351748133</v>
      </c>
      <c r="AR447" s="43" t="n">
        <f aca="false">AQ447*$J$451</f>
        <v>12171.0687679896</v>
      </c>
      <c r="AS447" s="44" t="n">
        <f aca="false">0.24*AH447/$AM$451*$AY447</f>
        <v>0.00476712821585264</v>
      </c>
      <c r="AT447" s="43" t="n">
        <f aca="false">AS447*$J$451</f>
        <v>27803.9225514726</v>
      </c>
      <c r="AU447" s="44" t="n">
        <f aca="false">0.25*AJ447/$AM$451*$AY447</f>
        <v>0.00441869941974022</v>
      </c>
      <c r="AV447" s="43" t="n">
        <f aca="false">AU447*$J$451</f>
        <v>25771.7373818778</v>
      </c>
      <c r="AW447" s="44" t="n">
        <f aca="false">0.35*AL447/$AM$451*$AY447</f>
        <v>0.00289259361519984</v>
      </c>
      <c r="AX447" s="43" t="n">
        <f aca="false">AW447*$J$451</f>
        <v>16870.8382087256</v>
      </c>
      <c r="AY447" s="35" t="n">
        <v>1</v>
      </c>
      <c r="AZ447" s="35" t="n">
        <v>0.989554283988327</v>
      </c>
    </row>
    <row r="448" customFormat="false" ht="13.8" hidden="false" customHeight="false" outlineLevel="0" collapsed="false">
      <c r="A448" s="13" t="s">
        <v>44</v>
      </c>
      <c r="B448" s="41"/>
      <c r="C448" s="41"/>
      <c r="D448" s="41"/>
      <c r="E448" s="41"/>
      <c r="F448" s="41"/>
      <c r="G448" s="41"/>
      <c r="H448" s="41"/>
      <c r="I448" s="15" t="n">
        <f aca="false">AO448+AQ448+AS448+AU448+AW448</f>
        <v>0.0131918861100876</v>
      </c>
      <c r="J448" s="43" t="n">
        <f aca="false">AP448+AR448+AT448+AV448+AX448</f>
        <v>76940.6995375136</v>
      </c>
      <c r="K448" s="15" t="n">
        <f aca="false">I448-DatosMinisterio!J448</f>
        <v>-0.000169620748293535</v>
      </c>
      <c r="L448" s="43" t="n">
        <f aca="false">J448-DatosMinisterio!K448</f>
        <v>-989.300462486426</v>
      </c>
      <c r="M448" s="44" t="n">
        <f aca="false">N448/N$451</f>
        <v>0.00676664329731808</v>
      </c>
      <c r="N448" s="43" t="n">
        <f aca="false">DatosMinisterio!L448</f>
        <v>749853</v>
      </c>
      <c r="O448" s="43" t="n">
        <f aca="false">N448-DatosMinisterio!L448</f>
        <v>0</v>
      </c>
      <c r="P448" s="14" t="n">
        <f aca="false">N448+J448</f>
        <v>826793.699537514</v>
      </c>
      <c r="Q448" s="43" t="n">
        <f aca="false">P448-DatosMinisterio!M448</f>
        <v>-989.300462486455</v>
      </c>
      <c r="S448" s="14" t="n">
        <f aca="false">B448+DatosMinisterio!B448</f>
        <v>3889</v>
      </c>
      <c r="T448" s="14" t="n">
        <f aca="false">C448+DatosMinisterio!C448</f>
        <v>19</v>
      </c>
      <c r="U448" s="14" t="n">
        <f aca="false">D448+DatosMinisterio!D448</f>
        <v>191.727272727273</v>
      </c>
      <c r="V448" s="14" t="n">
        <f aca="false">E448+DatosMinisterio!E448</f>
        <v>100.772727272727</v>
      </c>
      <c r="W448" s="14" t="n">
        <f aca="false">F448+DatosMinisterio!F448</f>
        <v>1</v>
      </c>
      <c r="X448" s="14" t="n">
        <f aca="false">G448+DatosMinisterio!G448</f>
        <v>2</v>
      </c>
      <c r="Y448" s="14" t="n">
        <f aca="false">H448+DatosMinisterio!H448</f>
        <v>2</v>
      </c>
      <c r="Z448" s="14" t="n">
        <f aca="false">X448+0.33*Y448</f>
        <v>2.66</v>
      </c>
      <c r="AC448" s="50" t="n">
        <f aca="false">IF(T448&gt;0,S448/T448,0)</f>
        <v>204.684210526316</v>
      </c>
      <c r="AD448" s="51" t="n">
        <f aca="false">EXP((((AC448-AC$451)/AC$452+2)/4-1.9)^3)</f>
        <v>0.0635305254927258</v>
      </c>
      <c r="AE448" s="52" t="n">
        <f aca="false">S448/U448</f>
        <v>20.2840208629682</v>
      </c>
      <c r="AF448" s="51" t="n">
        <f aca="false">EXP((((AE448-AE$451)/AE$452+2)/4-1.9)^3)</f>
        <v>0.0709974155609398</v>
      </c>
      <c r="AG448" s="51" t="n">
        <f aca="false">V448/U448</f>
        <v>0.525604551920339</v>
      </c>
      <c r="AH448" s="51" t="n">
        <f aca="false">EXP((((AG448-AG$451)/AG$452+2)/4-1.9)^3)</f>
        <v>0.0798056863571746</v>
      </c>
      <c r="AI448" s="51" t="n">
        <f aca="false">W448/U448</f>
        <v>0.00521574205784731</v>
      </c>
      <c r="AJ448" s="51" t="n">
        <f aca="false">EXP((((AI448-AI$451)/AI$452+2)/4-1.9)^3)</f>
        <v>0.0111839196083264</v>
      </c>
      <c r="AK448" s="51" t="n">
        <f aca="false">Z448/U448</f>
        <v>0.0138738738738739</v>
      </c>
      <c r="AL448" s="51" t="n">
        <f aca="false">EXP((((AK448-AK$451)/AK$452+2)/4-1.9)^3)</f>
        <v>0.0121937002831969</v>
      </c>
      <c r="AM448" s="51" t="n">
        <f aca="false">0.01*AD448+0.15*AF448+0.24*AH448+0.25*AJ448+0.35*AL448</f>
        <v>0.0375020573159906</v>
      </c>
      <c r="AO448" s="44" t="n">
        <f aca="false">0.01*AD448/$AM$451*$AY448</f>
        <v>0.000223477728102319</v>
      </c>
      <c r="AP448" s="43" t="n">
        <f aca="false">AO448*$J$451</f>
        <v>1303.41731180489</v>
      </c>
      <c r="AQ448" s="44" t="n">
        <f aca="false">0.15*AF448/$AM$451*$AY448</f>
        <v>0.00374615376017432</v>
      </c>
      <c r="AR448" s="43" t="n">
        <f aca="false">AQ448*$J$451</f>
        <v>21849.1645908385</v>
      </c>
      <c r="AS448" s="44" t="n">
        <f aca="false">0.24*AH448/$AM$451*$AY448</f>
        <v>0.00673747053282209</v>
      </c>
      <c r="AT448" s="43" t="n">
        <f aca="false">AS448*$J$451</f>
        <v>39295.7983098654</v>
      </c>
      <c r="AU448" s="44" t="n">
        <f aca="false">0.25*AJ448/$AM$451*$AY448</f>
        <v>0.000983526000282312</v>
      </c>
      <c r="AV448" s="43" t="n">
        <f aca="false">AU448*$J$451</f>
        <v>5736.34261572257</v>
      </c>
      <c r="AW448" s="44" t="n">
        <f aca="false">0.35*AL448/$AM$451*$AY448</f>
        <v>0.00150125808870652</v>
      </c>
      <c r="AX448" s="43" t="n">
        <f aca="false">AW448*$J$451</f>
        <v>8755.97670928222</v>
      </c>
      <c r="AY448" s="35" t="n">
        <v>1</v>
      </c>
      <c r="AZ448" s="35" t="n">
        <v>1.01285796033092</v>
      </c>
    </row>
    <row r="449" customFormat="false" ht="13.8" hidden="false" customHeight="false" outlineLevel="0" collapsed="false">
      <c r="A449" s="13" t="s">
        <v>45</v>
      </c>
      <c r="B449" s="41"/>
      <c r="C449" s="41"/>
      <c r="D449" s="41"/>
      <c r="E449" s="41"/>
      <c r="F449" s="41"/>
      <c r="G449" s="41"/>
      <c r="H449" s="41"/>
      <c r="I449" s="15" t="n">
        <f aca="false">AO449+AQ449+AS449+AU449+AW449</f>
        <v>0.00747184851863163</v>
      </c>
      <c r="J449" s="43" t="n">
        <f aca="false">AP449+AR449+AT449+AV449+AX449</f>
        <v>43579.0035681286</v>
      </c>
      <c r="K449" s="15" t="n">
        <f aca="false">I449-DatosMinisterio!J449</f>
        <v>8.79571499284512E-005</v>
      </c>
      <c r="L449" s="43" t="n">
        <f aca="false">J449-DatosMinisterio!K449</f>
        <v>513.00356812861</v>
      </c>
      <c r="M449" s="44" t="n">
        <f aca="false">N449/N$451</f>
        <v>0.00507167293574687</v>
      </c>
      <c r="N449" s="43" t="n">
        <f aca="false">DatosMinisterio!L449</f>
        <v>562023</v>
      </c>
      <c r="O449" s="43" t="n">
        <f aca="false">N449-DatosMinisterio!L449</f>
        <v>0</v>
      </c>
      <c r="P449" s="14" t="n">
        <f aca="false">N449+J449</f>
        <v>605602.003568129</v>
      </c>
      <c r="Q449" s="43" t="n">
        <f aca="false">P449-DatosMinisterio!M449</f>
        <v>513.003568128566</v>
      </c>
      <c r="S449" s="14" t="n">
        <f aca="false">B449+DatosMinisterio!B449</f>
        <v>4588</v>
      </c>
      <c r="T449" s="14" t="n">
        <f aca="false">C449+DatosMinisterio!C449</f>
        <v>31</v>
      </c>
      <c r="U449" s="14" t="n">
        <f aca="false">D449+DatosMinisterio!D449</f>
        <v>258.606818181818</v>
      </c>
      <c r="V449" s="14" t="n">
        <f aca="false">E449+DatosMinisterio!E449</f>
        <v>105.984090909091</v>
      </c>
      <c r="W449" s="14" t="n">
        <f aca="false">F449+DatosMinisterio!F449</f>
        <v>7</v>
      </c>
      <c r="X449" s="14" t="n">
        <f aca="false">G449+DatosMinisterio!G449</f>
        <v>13</v>
      </c>
      <c r="Y449" s="14" t="n">
        <f aca="false">H449+DatosMinisterio!H449</f>
        <v>8</v>
      </c>
      <c r="Z449" s="14" t="n">
        <f aca="false">X449+0.33*Y449</f>
        <v>15.64</v>
      </c>
      <c r="AC449" s="50" t="n">
        <f aca="false">IF(T449&gt;0,S449/T449,0)</f>
        <v>148</v>
      </c>
      <c r="AD449" s="51" t="n">
        <f aca="false">EXP((((AC449-AC$451)/AC$452+2)/4-1.9)^3)</f>
        <v>0.0215361714711231</v>
      </c>
      <c r="AE449" s="52" t="n">
        <f aca="false">S449/U449</f>
        <v>17.7412182410996</v>
      </c>
      <c r="AF449" s="51" t="n">
        <f aca="false">EXP((((AE449-AE$451)/AE$452+2)/4-1.9)^3)</f>
        <v>0.0281116406505133</v>
      </c>
      <c r="AG449" s="51" t="n">
        <f aca="false">V449/U449</f>
        <v>0.409827133152294</v>
      </c>
      <c r="AH449" s="51" t="n">
        <f aca="false">EXP((((AG449-AG$451)/AG$452+2)/4-1.9)^3)</f>
        <v>0.0182097636462841</v>
      </c>
      <c r="AI449" s="51" t="n">
        <f aca="false">W449/U449</f>
        <v>0.0270681185021136</v>
      </c>
      <c r="AJ449" s="51" t="n">
        <f aca="false">EXP((((AI449-AI$451)/AI$452+2)/4-1.9)^3)</f>
        <v>0.0213204899317388</v>
      </c>
      <c r="AK449" s="51" t="n">
        <f aca="false">Z449/U449</f>
        <v>0.0604779104818653</v>
      </c>
      <c r="AL449" s="51" t="n">
        <f aca="false">EXP((((AK449-AK$451)/AK$452+2)/4-1.9)^3)</f>
        <v>0.0203099714123678</v>
      </c>
      <c r="AM449" s="51" t="n">
        <f aca="false">0.01*AD449+0.15*AF449+0.24*AH449+0.25*AJ449+0.35*AL449</f>
        <v>0.0212410635646598</v>
      </c>
      <c r="AO449" s="44" t="n">
        <f aca="false">0.01*AD449/$AM$451*$AY449</f>
        <v>7.57565695397817E-005</v>
      </c>
      <c r="AP449" s="43" t="n">
        <f aca="false">AO449*$J$451</f>
        <v>441.844585854631</v>
      </c>
      <c r="AQ449" s="44" t="n">
        <f aca="false">0.15*AF449/$AM$451*$AY449</f>
        <v>0.0014833008708211</v>
      </c>
      <c r="AR449" s="43" t="n">
        <f aca="false">AQ449*$J$451</f>
        <v>8651.24256479965</v>
      </c>
      <c r="AS449" s="44" t="n">
        <f aca="false">0.24*AH449/$AM$451*$AY449</f>
        <v>0.00153733087924836</v>
      </c>
      <c r="AT449" s="43" t="n">
        <f aca="false">AS449*$J$451</f>
        <v>8966.36859073099</v>
      </c>
      <c r="AU449" s="44" t="n">
        <f aca="false">0.25*AJ449/$AM$451*$AY449</f>
        <v>0.00187494697038155</v>
      </c>
      <c r="AV449" s="43" t="n">
        <f aca="false">AU449*$J$451</f>
        <v>10935.4894586746</v>
      </c>
      <c r="AW449" s="44" t="n">
        <f aca="false">0.35*AL449/$AM$451*$AY449</f>
        <v>0.00250051322864084</v>
      </c>
      <c r="AX449" s="43" t="n">
        <f aca="false">AW449*$J$451</f>
        <v>14584.0583680688</v>
      </c>
      <c r="AY449" s="35" t="n">
        <v>1</v>
      </c>
      <c r="AZ449" s="35" t="n">
        <v>0.988228194173219</v>
      </c>
    </row>
    <row r="450" customFormat="false" ht="13.8" hidden="false" customHeight="false" outlineLevel="0" collapsed="false">
      <c r="A450" s="16" t="s">
        <v>46</v>
      </c>
      <c r="B450" s="41"/>
      <c r="C450" s="41"/>
      <c r="D450" s="41"/>
      <c r="E450" s="41"/>
      <c r="F450" s="41"/>
      <c r="G450" s="41"/>
      <c r="H450" s="41"/>
      <c r="I450" s="18" t="n">
        <f aca="false">AO450+AQ450+AS450+AU450+AW450</f>
        <v>0.00931424800358168</v>
      </c>
      <c r="J450" s="53" t="n">
        <f aca="false">AP450+AR450+AT450+AV450+AX450</f>
        <v>54324.6622265379</v>
      </c>
      <c r="K450" s="15" t="n">
        <f aca="false">I450-DatosMinisterio!J450</f>
        <v>0.00017225460323678</v>
      </c>
      <c r="L450" s="43" t="n">
        <f aca="false">J450-DatosMinisterio!K450</f>
        <v>1004.66222653788</v>
      </c>
      <c r="M450" s="44" t="n">
        <f aca="false">N450/N$451</f>
        <v>0.00567223550564139</v>
      </c>
      <c r="N450" s="43" t="n">
        <f aca="false">DatosMinisterio!L450</f>
        <v>628575</v>
      </c>
      <c r="O450" s="43" t="n">
        <f aca="false">N450-DatosMinisterio!L450</f>
        <v>0</v>
      </c>
      <c r="P450" s="14" t="n">
        <f aca="false">N450+J450</f>
        <v>682899.662226538</v>
      </c>
      <c r="Q450" s="43" t="n">
        <f aca="false">P450-DatosMinisterio!M450</f>
        <v>1004.66222653794</v>
      </c>
      <c r="S450" s="17" t="n">
        <f aca="false">B450+DatosMinisterio!B450</f>
        <v>5026</v>
      </c>
      <c r="T450" s="17" t="n">
        <f aca="false">C450+DatosMinisterio!C450</f>
        <v>20</v>
      </c>
      <c r="U450" s="17" t="n">
        <f aca="false">D450+DatosMinisterio!D450</f>
        <v>276.181818181818</v>
      </c>
      <c r="V450" s="17" t="n">
        <f aca="false">E450+DatosMinisterio!E450</f>
        <v>125.477272727273</v>
      </c>
      <c r="W450" s="17" t="n">
        <f aca="false">F450+DatosMinisterio!F450</f>
        <v>3</v>
      </c>
      <c r="X450" s="17" t="n">
        <f aca="false">G450+DatosMinisterio!G450</f>
        <v>21</v>
      </c>
      <c r="Y450" s="17" t="n">
        <f aca="false">H450+DatosMinisterio!H450</f>
        <v>3</v>
      </c>
      <c r="Z450" s="17" t="n">
        <f aca="false">X450+0.33*Y450</f>
        <v>21.99</v>
      </c>
      <c r="AC450" s="50" t="n">
        <f aca="false">IF(T450&gt;0,S450/T450,0)</f>
        <v>251.3</v>
      </c>
      <c r="AD450" s="51" t="n">
        <f aca="false">EXP((((AC450-AC$451)/AC$452+2)/4-1.9)^3)</f>
        <v>0.130486461215685</v>
      </c>
      <c r="AE450" s="52" t="n">
        <f aca="false">S450/U450</f>
        <v>18.1981566820277</v>
      </c>
      <c r="AF450" s="51" t="n">
        <f aca="false">EXP((((AE450-AE$451)/AE$452+2)/4-1.9)^3)</f>
        <v>0.0336650542204122</v>
      </c>
      <c r="AG450" s="51" t="n">
        <f aca="false">V450/U450</f>
        <v>0.454328505595788</v>
      </c>
      <c r="AH450" s="51" t="n">
        <f aca="false">EXP((((AG450-AG$451)/AG$452+2)/4-1.9)^3)</f>
        <v>0.0339085057886553</v>
      </c>
      <c r="AI450" s="51" t="n">
        <f aca="false">W450/U450</f>
        <v>0.010862409479921</v>
      </c>
      <c r="AJ450" s="51" t="n">
        <f aca="false">EXP((((AI450-AI$451)/AI$452+2)/4-1.9)^3)</f>
        <v>0.0132979095356358</v>
      </c>
      <c r="AK450" s="51" t="n">
        <f aca="false">Z450/U450</f>
        <v>0.079621461487821</v>
      </c>
      <c r="AL450" s="51" t="n">
        <f aca="false">EXP((((AK450-AK$451)/AK$452+2)/4-1.9)^3)</f>
        <v>0.0247471946693025</v>
      </c>
      <c r="AM450" s="51" t="n">
        <f aca="false">0.01*AD450+0.15*AF450+0.24*AH450+0.25*AJ450+0.35*AL450</f>
        <v>0.0264786596526608</v>
      </c>
      <c r="AO450" s="44" t="n">
        <f aca="false">0.01*AD450/$AM$451*$AY450</f>
        <v>0.000459004827591605</v>
      </c>
      <c r="AP450" s="43" t="n">
        <f aca="false">AO450*$J$451</f>
        <v>2677.1116905708</v>
      </c>
      <c r="AQ450" s="44" t="n">
        <f aca="false">0.15*AF450/$AM$451*$AY450</f>
        <v>0.0017763247923584</v>
      </c>
      <c r="AR450" s="43" t="n">
        <f aca="false">AQ450*$J$451</f>
        <v>10360.2829033958</v>
      </c>
      <c r="AS450" s="44" t="n">
        <f aca="false">0.24*AH450/$AM$451*$AY450</f>
        <v>0.00286267268651282</v>
      </c>
      <c r="AT450" s="43" t="n">
        <f aca="false">AS450*$J$451</f>
        <v>16696.3266063072</v>
      </c>
      <c r="AU450" s="44" t="n">
        <f aca="false">0.25*AJ450/$AM$451*$AY450</f>
        <v>0.00116943256351402</v>
      </c>
      <c r="AV450" s="43" t="n">
        <f aca="false">AU450*$J$451</f>
        <v>6820.62888868584</v>
      </c>
      <c r="AW450" s="44" t="n">
        <f aca="false">0.35*AL450/$AM$451*$AY450</f>
        <v>0.00304681313360483</v>
      </c>
      <c r="AX450" s="43" t="n">
        <f aca="false">AW450*$J$451</f>
        <v>17770.3121375783</v>
      </c>
      <c r="AY450" s="35" t="n">
        <v>1</v>
      </c>
      <c r="AZ450" s="35" t="n">
        <v>0.981506332752731</v>
      </c>
    </row>
    <row r="451" customFormat="false" ht="13.8" hidden="false" customHeight="false" outlineLevel="0" collapsed="false">
      <c r="A451" s="19" t="s">
        <v>49</v>
      </c>
      <c r="B451" s="41"/>
      <c r="C451" s="41"/>
      <c r="D451" s="41"/>
      <c r="E451" s="41"/>
      <c r="F451" s="41"/>
      <c r="G451" s="41"/>
      <c r="H451" s="41"/>
      <c r="I451" s="20" t="n">
        <f aca="false">SUM(I424:I450)</f>
        <v>1</v>
      </c>
      <c r="J451" s="60" t="n">
        <f aca="false">DatosMinisterio!K451</f>
        <v>5832426</v>
      </c>
      <c r="K451" s="58" t="n">
        <f aca="false">I451-DatosMinisterio!J451</f>
        <v>0</v>
      </c>
      <c r="L451" s="60" t="n">
        <f aca="false">J451-DatosMinisterio!K451</f>
        <v>0</v>
      </c>
      <c r="M451" s="61"/>
      <c r="N451" s="60" t="n">
        <f aca="false">DatosMinisterio!L451</f>
        <v>110816097</v>
      </c>
      <c r="O451" s="60"/>
      <c r="P451" s="20" t="n">
        <f aca="false">DatosMinisterio!M451</f>
        <v>116648523</v>
      </c>
      <c r="Q451" s="60"/>
      <c r="S451" s="20"/>
      <c r="T451" s="20"/>
      <c r="U451" s="20"/>
      <c r="V451" s="20"/>
      <c r="W451" s="20"/>
      <c r="X451" s="20"/>
      <c r="Y451" s="20"/>
      <c r="Z451" s="20"/>
      <c r="AB451" s="63" t="s">
        <v>207</v>
      </c>
      <c r="AC451" s="63" t="n">
        <f aca="false">AVERAGE(AC426:AC450)</f>
        <v>205.404077048717</v>
      </c>
      <c r="AD451" s="20"/>
      <c r="AE451" s="63" t="n">
        <f aca="false">AVERAGE(AE426:AE450)</f>
        <v>19.9867060333623</v>
      </c>
      <c r="AF451" s="20"/>
      <c r="AG451" s="65" t="n">
        <f aca="false">AVERAGE(AG426:AG450)</f>
        <v>0.506273832825826</v>
      </c>
      <c r="AH451" s="20"/>
      <c r="AI451" s="65" t="n">
        <f aca="false">AVERAGE(AI426:AI450)</f>
        <v>0.0709975128637108</v>
      </c>
      <c r="AJ451" s="20"/>
      <c r="AK451" s="65" t="n">
        <f aca="false">AVERAGE(AK426:AK450)</f>
        <v>0.183287631761783</v>
      </c>
      <c r="AL451" s="20"/>
      <c r="AM451" s="65" t="n">
        <f aca="false">SUM(AM426:AM450)</f>
        <v>2.84281239263532</v>
      </c>
      <c r="AO451" s="61" t="n">
        <f aca="false">SUM(AO424:AO450)</f>
        <v>0.00952616362868273</v>
      </c>
      <c r="AP451" s="60" t="n">
        <f aca="false">SUM(AP424:AP450)</f>
        <v>55560.6444281835</v>
      </c>
      <c r="AQ451" s="61" t="n">
        <f aca="false">SUM(AQ424:AQ450)</f>
        <v>0.148687920117855</v>
      </c>
      <c r="AR451" s="60" t="n">
        <f aca="false">SUM(AR424:AR450)</f>
        <v>867211.291181303</v>
      </c>
      <c r="AS451" s="61" t="n">
        <f aca="false">SUM(AS424:AS450)</f>
        <v>0.23204645599336</v>
      </c>
      <c r="AT451" s="60" t="n">
        <f aca="false">SUM(AT424:AT450)</f>
        <v>1353393.78314353</v>
      </c>
      <c r="AU451" s="61" t="n">
        <f aca="false">SUM(AU424:AU450)</f>
        <v>0.255559169639041</v>
      </c>
      <c r="AV451" s="60" t="n">
        <f aca="false">SUM(AV424:AV450)</f>
        <v>1490529.94554116</v>
      </c>
      <c r="AW451" s="61" t="n">
        <f aca="false">SUM(AW424:AW450)</f>
        <v>0.35418029062106</v>
      </c>
      <c r="AX451" s="60" t="n">
        <f aca="false">SUM(AX424:AX450)</f>
        <v>2065730.33570582</v>
      </c>
    </row>
    <row r="452" customFormat="false" ht="13.8" hidden="false" customHeight="false" outlineLevel="0" collapsed="false">
      <c r="A452" s="23" t="s">
        <v>50</v>
      </c>
      <c r="B452" s="22"/>
      <c r="C452" s="22"/>
      <c r="D452" s="22"/>
      <c r="E452" s="22"/>
      <c r="F452" s="22"/>
      <c r="G452" s="22"/>
      <c r="H452" s="22"/>
      <c r="I452" s="22"/>
      <c r="AB452" s="63" t="s">
        <v>208</v>
      </c>
      <c r="AC452" s="63" t="n">
        <f aca="false">_xlfn.STDEV.P(AC426:AC450)</f>
        <v>86.6199197566015</v>
      </c>
      <c r="AD452" s="20"/>
      <c r="AE452" s="63" t="n">
        <f aca="false">_xlfn.STDEV.P(AE426:AE450)</f>
        <v>4.36614102385625</v>
      </c>
      <c r="AF452" s="20"/>
      <c r="AG452" s="65" t="n">
        <f aca="false">_xlfn.STDEV.P(AG426:AG450)</f>
        <v>0.128139370782805</v>
      </c>
      <c r="AH452" s="20"/>
      <c r="AI452" s="65" t="n">
        <f aca="false">_xlfn.STDEV.P(AI426:AI450)</f>
        <v>0.0657446404246254</v>
      </c>
      <c r="AJ452" s="20"/>
      <c r="AK452" s="65" t="n">
        <f aca="false">_xlfn.STDEV.P(AK426:AK450)</f>
        <v>0.176847951046888</v>
      </c>
      <c r="AL452" s="20"/>
      <c r="AM452" s="65"/>
    </row>
    <row r="453" customFormat="false" ht="13.8" hidden="false" customHeight="false" outlineLevel="0" collapsed="false">
      <c r="A453" s="23" t="s">
        <v>149</v>
      </c>
      <c r="B453" s="22"/>
      <c r="C453" s="22"/>
      <c r="D453" s="22"/>
      <c r="E453" s="22"/>
      <c r="F453" s="22"/>
      <c r="G453" s="22"/>
      <c r="H453" s="22"/>
      <c r="I453" s="22"/>
    </row>
    <row r="454" customFormat="false" ht="13.8" hidden="false" customHeight="false" outlineLevel="0" collapsed="false">
      <c r="A454" s="23"/>
      <c r="B454" s="22"/>
      <c r="C454" s="22"/>
      <c r="D454" s="22"/>
      <c r="E454" s="22"/>
      <c r="F454" s="22"/>
      <c r="G454" s="22"/>
      <c r="H454" s="22"/>
      <c r="I454" s="22"/>
    </row>
    <row r="455" customFormat="false" ht="13.8" hidden="false" customHeight="false" outlineLevel="0" collapsed="false">
      <c r="A455" s="27"/>
      <c r="B455" s="27"/>
      <c r="C455" s="32"/>
      <c r="D455" s="32"/>
      <c r="E455" s="32"/>
      <c r="F455" s="32"/>
      <c r="G455" s="32"/>
      <c r="H455" s="32"/>
      <c r="I455" s="32"/>
      <c r="J455" s="78"/>
    </row>
  </sheetData>
  <mergeCells count="342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2:J12"/>
    <mergeCell ref="A13:J13"/>
    <mergeCell ref="A14:A15"/>
    <mergeCell ref="B14:H14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S14:Z14"/>
    <mergeCell ref="AC14:AD14"/>
    <mergeCell ref="AE14:AF14"/>
    <mergeCell ref="AG14:AH14"/>
    <mergeCell ref="AI14:AJ14"/>
    <mergeCell ref="AK14:AL14"/>
    <mergeCell ref="AO14:AP14"/>
    <mergeCell ref="AQ14:AR14"/>
    <mergeCell ref="AS14:AT14"/>
    <mergeCell ref="AU14:AV14"/>
    <mergeCell ref="AW14:AX14"/>
    <mergeCell ref="B16:H43"/>
    <mergeCell ref="A47:J47"/>
    <mergeCell ref="A48:J48"/>
    <mergeCell ref="A50:A51"/>
    <mergeCell ref="B50:H50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S50:Z50"/>
    <mergeCell ref="AC50:AD50"/>
    <mergeCell ref="AE50:AF50"/>
    <mergeCell ref="AG50:AH50"/>
    <mergeCell ref="AI50:AJ50"/>
    <mergeCell ref="AK50:AL50"/>
    <mergeCell ref="AO50:AP50"/>
    <mergeCell ref="AQ50:AR50"/>
    <mergeCell ref="AS50:AT50"/>
    <mergeCell ref="AU50:AV50"/>
    <mergeCell ref="AW50:AX50"/>
    <mergeCell ref="B52:H77"/>
    <mergeCell ref="A81:J81"/>
    <mergeCell ref="A82:J82"/>
    <mergeCell ref="A84:A85"/>
    <mergeCell ref="B84:H84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S84:Z84"/>
    <mergeCell ref="AC84:AD84"/>
    <mergeCell ref="AE84:AF84"/>
    <mergeCell ref="AG84:AH84"/>
    <mergeCell ref="AI84:AJ84"/>
    <mergeCell ref="AK84:AL84"/>
    <mergeCell ref="AO84:AP84"/>
    <mergeCell ref="AQ84:AR84"/>
    <mergeCell ref="AS84:AT84"/>
    <mergeCell ref="AU84:AV84"/>
    <mergeCell ref="AW84:AX84"/>
    <mergeCell ref="B86:H111"/>
    <mergeCell ref="A115:J115"/>
    <mergeCell ref="A116:J116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B120:H145"/>
    <mergeCell ref="A149:J149"/>
    <mergeCell ref="A150:J150"/>
    <mergeCell ref="A152:A153"/>
    <mergeCell ref="B152:H152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S152:Z152"/>
    <mergeCell ref="AC152:AD152"/>
    <mergeCell ref="AE152:AF152"/>
    <mergeCell ref="AG152:AH152"/>
    <mergeCell ref="AI152:AJ152"/>
    <mergeCell ref="AK152:AL152"/>
    <mergeCell ref="AO152:AP152"/>
    <mergeCell ref="AQ152:AR152"/>
    <mergeCell ref="AS152:AT152"/>
    <mergeCell ref="AU152:AV152"/>
    <mergeCell ref="AW152:AX152"/>
    <mergeCell ref="B154:H179"/>
    <mergeCell ref="A183:J183"/>
    <mergeCell ref="A184:J184"/>
    <mergeCell ref="A185:H185"/>
    <mergeCell ref="A186:A187"/>
    <mergeCell ref="B186:H186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S186:Z186"/>
    <mergeCell ref="AC186:AD186"/>
    <mergeCell ref="AE186:AF186"/>
    <mergeCell ref="AG186:AH186"/>
    <mergeCell ref="AI186:AJ186"/>
    <mergeCell ref="AK186:AL186"/>
    <mergeCell ref="AO186:AP186"/>
    <mergeCell ref="AQ186:AR186"/>
    <mergeCell ref="AS186:AT186"/>
    <mergeCell ref="AU186:AV186"/>
    <mergeCell ref="AW186:AX186"/>
    <mergeCell ref="B188:H213"/>
    <mergeCell ref="A217:J217"/>
    <mergeCell ref="A218:J218"/>
    <mergeCell ref="A219:J219"/>
    <mergeCell ref="A220:A221"/>
    <mergeCell ref="B220:H220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S220:Z220"/>
    <mergeCell ref="AC220:AD220"/>
    <mergeCell ref="AE220:AF220"/>
    <mergeCell ref="AG220:AH220"/>
    <mergeCell ref="AI220:AJ220"/>
    <mergeCell ref="AK220:AL220"/>
    <mergeCell ref="AO220:AP220"/>
    <mergeCell ref="AQ220:AR220"/>
    <mergeCell ref="AS220:AT220"/>
    <mergeCell ref="AU220:AV220"/>
    <mergeCell ref="AW220:AX220"/>
    <mergeCell ref="B222:H247"/>
    <mergeCell ref="A251:J251"/>
    <mergeCell ref="A252:J252"/>
    <mergeCell ref="A253:H253"/>
    <mergeCell ref="A254:A255"/>
    <mergeCell ref="B254:H254"/>
    <mergeCell ref="I254:I255"/>
    <mergeCell ref="J254:J255"/>
    <mergeCell ref="K254:K255"/>
    <mergeCell ref="L254:L255"/>
    <mergeCell ref="M254:M255"/>
    <mergeCell ref="N254:N255"/>
    <mergeCell ref="O254:O255"/>
    <mergeCell ref="P254:P255"/>
    <mergeCell ref="Q254:Q255"/>
    <mergeCell ref="S254:Z254"/>
    <mergeCell ref="AC254:AD254"/>
    <mergeCell ref="AE254:AF254"/>
    <mergeCell ref="AG254:AH254"/>
    <mergeCell ref="AI254:AJ254"/>
    <mergeCell ref="AK254:AL254"/>
    <mergeCell ref="AO254:AP254"/>
    <mergeCell ref="AQ254:AR254"/>
    <mergeCell ref="AS254:AT254"/>
    <mergeCell ref="AU254:AV254"/>
    <mergeCell ref="AW254:AX254"/>
    <mergeCell ref="B256:H281"/>
    <mergeCell ref="A285:J285"/>
    <mergeCell ref="A286:J286"/>
    <mergeCell ref="A287:H287"/>
    <mergeCell ref="A288:A289"/>
    <mergeCell ref="B288:H288"/>
    <mergeCell ref="I288:I289"/>
    <mergeCell ref="J288:J289"/>
    <mergeCell ref="K288:K289"/>
    <mergeCell ref="L288:L289"/>
    <mergeCell ref="M288:M289"/>
    <mergeCell ref="N288:N289"/>
    <mergeCell ref="O288:O289"/>
    <mergeCell ref="P288:P289"/>
    <mergeCell ref="Q288:Q289"/>
    <mergeCell ref="S288:Z288"/>
    <mergeCell ref="AC288:AD288"/>
    <mergeCell ref="AE288:AF288"/>
    <mergeCell ref="AG288:AH288"/>
    <mergeCell ref="AI288:AJ288"/>
    <mergeCell ref="AK288:AL288"/>
    <mergeCell ref="AO288:AP288"/>
    <mergeCell ref="AQ288:AR288"/>
    <mergeCell ref="AS288:AT288"/>
    <mergeCell ref="AU288:AV288"/>
    <mergeCell ref="AW288:AX288"/>
    <mergeCell ref="B290:H315"/>
    <mergeCell ref="A319:J319"/>
    <mergeCell ref="A320:J320"/>
    <mergeCell ref="A321:H321"/>
    <mergeCell ref="A322:A323"/>
    <mergeCell ref="B322:H322"/>
    <mergeCell ref="I322:I323"/>
    <mergeCell ref="J322:J323"/>
    <mergeCell ref="K322:K323"/>
    <mergeCell ref="L322:L323"/>
    <mergeCell ref="M322:M323"/>
    <mergeCell ref="N322:N323"/>
    <mergeCell ref="O322:O323"/>
    <mergeCell ref="P322:P323"/>
    <mergeCell ref="Q322:Q323"/>
    <mergeCell ref="S322:Z322"/>
    <mergeCell ref="AC322:AD322"/>
    <mergeCell ref="AE322:AF322"/>
    <mergeCell ref="AG322:AH322"/>
    <mergeCell ref="AI322:AJ322"/>
    <mergeCell ref="AK322:AL322"/>
    <mergeCell ref="AO322:AP322"/>
    <mergeCell ref="AQ322:AR322"/>
    <mergeCell ref="AS322:AT322"/>
    <mergeCell ref="AU322:AV322"/>
    <mergeCell ref="AW322:AX322"/>
    <mergeCell ref="B324:H349"/>
    <mergeCell ref="A353:J353"/>
    <mergeCell ref="A354:J354"/>
    <mergeCell ref="A355:H355"/>
    <mergeCell ref="A356:A357"/>
    <mergeCell ref="B356:H356"/>
    <mergeCell ref="I356:I357"/>
    <mergeCell ref="J356:J357"/>
    <mergeCell ref="K356:K357"/>
    <mergeCell ref="L356:L357"/>
    <mergeCell ref="M356:M357"/>
    <mergeCell ref="N356:N357"/>
    <mergeCell ref="O356:O357"/>
    <mergeCell ref="P356:P357"/>
    <mergeCell ref="Q356:Q357"/>
    <mergeCell ref="S356:Z356"/>
    <mergeCell ref="AC356:AD356"/>
    <mergeCell ref="AE356:AF356"/>
    <mergeCell ref="AG356:AH356"/>
    <mergeCell ref="AI356:AJ356"/>
    <mergeCell ref="AK356:AL356"/>
    <mergeCell ref="AO356:AP356"/>
    <mergeCell ref="AQ356:AR356"/>
    <mergeCell ref="AS356:AT356"/>
    <mergeCell ref="AU356:AV356"/>
    <mergeCell ref="AW356:AX356"/>
    <mergeCell ref="B358:H383"/>
    <mergeCell ref="A387:J387"/>
    <mergeCell ref="A388:J388"/>
    <mergeCell ref="A389:H389"/>
    <mergeCell ref="A390:A391"/>
    <mergeCell ref="B390:H390"/>
    <mergeCell ref="I390:I391"/>
    <mergeCell ref="J390:J391"/>
    <mergeCell ref="K390:K391"/>
    <mergeCell ref="L390:L391"/>
    <mergeCell ref="M390:M391"/>
    <mergeCell ref="N390:N391"/>
    <mergeCell ref="O390:O391"/>
    <mergeCell ref="P390:P391"/>
    <mergeCell ref="Q390:Q391"/>
    <mergeCell ref="S390:Z390"/>
    <mergeCell ref="AC390:AD390"/>
    <mergeCell ref="AE390:AF390"/>
    <mergeCell ref="AG390:AH390"/>
    <mergeCell ref="AI390:AJ390"/>
    <mergeCell ref="AK390:AL390"/>
    <mergeCell ref="AO390:AP390"/>
    <mergeCell ref="AQ390:AR390"/>
    <mergeCell ref="AS390:AT390"/>
    <mergeCell ref="AU390:AV390"/>
    <mergeCell ref="AW390:AX390"/>
    <mergeCell ref="B392:H417"/>
    <mergeCell ref="A421:J421"/>
    <mergeCell ref="A422:J422"/>
    <mergeCell ref="A423:H423"/>
    <mergeCell ref="A424:A425"/>
    <mergeCell ref="B424:H424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S424:Z424"/>
    <mergeCell ref="AC424:AD424"/>
    <mergeCell ref="AE424:AF424"/>
    <mergeCell ref="AG424:AH424"/>
    <mergeCell ref="AI424:AJ424"/>
    <mergeCell ref="AK424:AL424"/>
    <mergeCell ref="AO424:AP424"/>
    <mergeCell ref="AQ424:AR424"/>
    <mergeCell ref="AS424:AT424"/>
    <mergeCell ref="AU424:AV424"/>
    <mergeCell ref="AW424:AX424"/>
    <mergeCell ref="B426:H4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1" ySplit="0" topLeftCell="B1" activePane="topRight" state="frozen"/>
      <selection pane="topLeft" activeCell="A1" activeCellId="0" sqref="A1"/>
      <selection pane="topRigh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1" width="24.15"/>
    <col collapsed="false" customWidth="true" hidden="false" outlineLevel="0" max="9" min="2" style="1" width="9.06"/>
    <col collapsed="false" customWidth="true" hidden="false" outlineLevel="0" max="10" min="10" style="34" width="8.61"/>
    <col collapsed="false" customWidth="true" hidden="false" outlineLevel="0" max="11" min="11" style="35" width="7.55"/>
    <col collapsed="false" customWidth="true" hidden="false" outlineLevel="0" max="12" min="12" style="34" width="8.61"/>
    <col collapsed="false" customWidth="true" hidden="false" outlineLevel="0" max="13" min="13" style="35" width="8.61"/>
    <col collapsed="false" customWidth="true" hidden="false" outlineLevel="0" max="15" min="14" style="34" width="8.61"/>
    <col collapsed="false" customWidth="true" hidden="false" outlineLevel="0" max="16" min="16" style="1" width="8.61"/>
    <col collapsed="false" customWidth="true" hidden="false" outlineLevel="0" max="17" min="17" style="34" width="8.61"/>
    <col collapsed="false" customWidth="true" hidden="false" outlineLevel="0" max="1022" min="18" style="1" width="8.61"/>
    <col collapsed="false" customWidth="true" hidden="false" outlineLevel="0" max="1025" min="1023" style="0" width="8.61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7.35" hidden="false" customHeight="false" outlineLevel="0" collapsed="false">
      <c r="A4" s="2" t="s">
        <v>187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7.3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</row>
    <row r="6" customFormat="false" ht="17.3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</row>
    <row r="12" customFormat="false" ht="13.8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3.8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7" t="s">
        <v>8</v>
      </c>
      <c r="B14" s="36" t="s">
        <v>188</v>
      </c>
      <c r="C14" s="36"/>
      <c r="D14" s="36"/>
      <c r="E14" s="36"/>
      <c r="F14" s="36"/>
      <c r="G14" s="36"/>
      <c r="H14" s="36"/>
      <c r="I14" s="7" t="s">
        <v>10</v>
      </c>
      <c r="J14" s="37" t="s">
        <v>11</v>
      </c>
      <c r="K14" s="38" t="s">
        <v>189</v>
      </c>
      <c r="L14" s="37" t="s">
        <v>190</v>
      </c>
      <c r="M14" s="38" t="s">
        <v>191</v>
      </c>
      <c r="N14" s="37" t="s">
        <v>12</v>
      </c>
      <c r="O14" s="37" t="s">
        <v>192</v>
      </c>
      <c r="P14" s="7" t="s">
        <v>193</v>
      </c>
      <c r="Q14" s="37" t="s">
        <v>194</v>
      </c>
      <c r="S14" s="8" t="s">
        <v>195</v>
      </c>
      <c r="T14" s="8"/>
      <c r="U14" s="8"/>
      <c r="V14" s="8"/>
      <c r="W14" s="8"/>
      <c r="X14" s="8"/>
      <c r="Y14" s="8"/>
      <c r="Z14" s="8"/>
      <c r="AC14" s="9" t="s">
        <v>196</v>
      </c>
      <c r="AD14" s="9"/>
      <c r="AE14" s="9" t="s">
        <v>197</v>
      </c>
      <c r="AF14" s="9"/>
      <c r="AG14" s="9" t="s">
        <v>198</v>
      </c>
      <c r="AH14" s="9"/>
      <c r="AI14" s="9" t="s">
        <v>199</v>
      </c>
      <c r="AJ14" s="9"/>
      <c r="AK14" s="9" t="s">
        <v>200</v>
      </c>
      <c r="AL14" s="9"/>
      <c r="AM14" s="39" t="s">
        <v>201</v>
      </c>
      <c r="AO14" s="9" t="s">
        <v>196</v>
      </c>
      <c r="AP14" s="9"/>
      <c r="AQ14" s="9" t="s">
        <v>197</v>
      </c>
      <c r="AR14" s="9"/>
      <c r="AS14" s="9" t="s">
        <v>198</v>
      </c>
      <c r="AT14" s="9"/>
      <c r="AU14" s="9" t="s">
        <v>199</v>
      </c>
      <c r="AV14" s="9"/>
      <c r="AW14" s="39" t="s">
        <v>200</v>
      </c>
      <c r="AX14" s="39"/>
    </row>
    <row r="15" customFormat="false" ht="37.75" hidden="false" customHeight="false" outlineLevel="0" collapsed="false">
      <c r="A15" s="7"/>
      <c r="B15" s="9" t="s">
        <v>14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9" t="s">
        <v>20</v>
      </c>
      <c r="I15" s="7"/>
      <c r="J15" s="37"/>
      <c r="K15" s="38"/>
      <c r="L15" s="37"/>
      <c r="M15" s="38"/>
      <c r="N15" s="37"/>
      <c r="O15" s="37"/>
      <c r="P15" s="7"/>
      <c r="Q15" s="37"/>
      <c r="S15" s="9" t="s">
        <v>14</v>
      </c>
      <c r="T15" s="9" t="s">
        <v>15</v>
      </c>
      <c r="U15" s="9" t="s">
        <v>16</v>
      </c>
      <c r="V15" s="9" t="s">
        <v>17</v>
      </c>
      <c r="W15" s="9" t="s">
        <v>18</v>
      </c>
      <c r="X15" s="9" t="s">
        <v>19</v>
      </c>
      <c r="Y15" s="9" t="s">
        <v>20</v>
      </c>
      <c r="Z15" s="7" t="s">
        <v>21</v>
      </c>
      <c r="AC15" s="9" t="s">
        <v>202</v>
      </c>
      <c r="AD15" s="9" t="s">
        <v>203</v>
      </c>
      <c r="AE15" s="9" t="s">
        <v>202</v>
      </c>
      <c r="AF15" s="9" t="s">
        <v>203</v>
      </c>
      <c r="AG15" s="9" t="s">
        <v>202</v>
      </c>
      <c r="AH15" s="9" t="s">
        <v>203</v>
      </c>
      <c r="AI15" s="9" t="s">
        <v>202</v>
      </c>
      <c r="AJ15" s="9" t="s">
        <v>203</v>
      </c>
      <c r="AK15" s="9" t="s">
        <v>202</v>
      </c>
      <c r="AL15" s="9" t="s">
        <v>203</v>
      </c>
      <c r="AM15" s="40" t="s">
        <v>204</v>
      </c>
      <c r="AO15" s="9" t="s">
        <v>205</v>
      </c>
      <c r="AP15" s="9" t="s">
        <v>206</v>
      </c>
      <c r="AQ15" s="9" t="s">
        <v>205</v>
      </c>
      <c r="AR15" s="9" t="s">
        <v>206</v>
      </c>
      <c r="AS15" s="9" t="s">
        <v>205</v>
      </c>
      <c r="AT15" s="9" t="s">
        <v>206</v>
      </c>
      <c r="AU15" s="9" t="s">
        <v>205</v>
      </c>
      <c r="AV15" s="9" t="s">
        <v>206</v>
      </c>
      <c r="AW15" s="9" t="s">
        <v>205</v>
      </c>
      <c r="AX15" s="40" t="s">
        <v>206</v>
      </c>
    </row>
    <row r="16" customFormat="false" ht="13.8" hidden="false" customHeight="false" outlineLevel="0" collapsed="false">
      <c r="A16" s="10" t="s">
        <v>22</v>
      </c>
      <c r="B16" s="11"/>
      <c r="C16" s="11"/>
      <c r="D16" s="11"/>
      <c r="E16" s="11"/>
      <c r="F16" s="11"/>
      <c r="G16" s="11"/>
      <c r="H16" s="11"/>
      <c r="I16" s="12" t="n">
        <f aca="false">AO16+AQ16+AS16+AU16+AW16</f>
        <v>0.104304483167813</v>
      </c>
      <c r="J16" s="42" t="n">
        <f aca="false">ROUND(AP16+AR16+AT16+AV16+AX16,0)</f>
        <v>1220349</v>
      </c>
      <c r="K16" s="12" t="n">
        <f aca="false">I16-DatosMinisterio!J16</f>
        <v>5.68989300120393E-016</v>
      </c>
      <c r="L16" s="43" t="n">
        <f aca="false">J16-DatosMinisterio!K16</f>
        <v>0</v>
      </c>
      <c r="M16" s="44" t="n">
        <f aca="false">P52/P$77</f>
        <v>0.180441757379725</v>
      </c>
      <c r="N16" s="43" t="n">
        <f aca="false">ROUND((N$43-N$42-N$41)*M16,0)</f>
        <v>39163905</v>
      </c>
      <c r="O16" s="43" t="n">
        <f aca="false">N16-DatosMinisterio!L16</f>
        <v>3</v>
      </c>
      <c r="P16" s="14" t="n">
        <f aca="false">N16+J16</f>
        <v>40384254</v>
      </c>
      <c r="Q16" s="43" t="n">
        <f aca="false">P16-DatosMinisterio!M16</f>
        <v>3</v>
      </c>
      <c r="S16" s="11" t="n">
        <f aca="false">B16+DatosMinisterio!B16</f>
        <v>30480</v>
      </c>
      <c r="T16" s="11" t="n">
        <f aca="false">C16+DatosMinisterio!C16</f>
        <v>77</v>
      </c>
      <c r="U16" s="11" t="n">
        <f aca="false">D16+DatosMinisterio!D16</f>
        <v>2236.63707702301</v>
      </c>
      <c r="V16" s="11" t="n">
        <f aca="false">E16+DatosMinisterio!E16</f>
        <v>1499.84219932412</v>
      </c>
      <c r="W16" s="11" t="n">
        <f aca="false">F16+DatosMinisterio!F16</f>
        <v>855.5</v>
      </c>
      <c r="X16" s="11" t="n">
        <f aca="false">G16+DatosMinisterio!G16</f>
        <v>2305</v>
      </c>
      <c r="Y16" s="11" t="n">
        <f aca="false">H16+DatosMinisterio!H16</f>
        <v>279</v>
      </c>
      <c r="Z16" s="11" t="n">
        <f aca="false">X16+0.33*Y16</f>
        <v>2397.07</v>
      </c>
      <c r="AC16" s="45" t="n">
        <f aca="false">IF(T16&gt;0,S16/T16,0)</f>
        <v>395.844155844156</v>
      </c>
      <c r="AD16" s="46" t="n">
        <f aca="false">EXP((((AC16-AC43)/AC44+2)/4-1.9)^3)</f>
        <v>0.560728418623798</v>
      </c>
      <c r="AE16" s="47" t="n">
        <f aca="false">S16/U16</f>
        <v>13.6276020428711</v>
      </c>
      <c r="AF16" s="46" t="n">
        <f aca="false">EXP((((AE16-AE43)/AE44+2)/4-1.9)^3)</f>
        <v>0.0331773313769304</v>
      </c>
      <c r="AG16" s="46" t="n">
        <f aca="false">V16/U16</f>
        <v>0.670579154182863</v>
      </c>
      <c r="AH16" s="46" t="n">
        <f aca="false">EXP((((AG16-AG43)/AG44+2)/4-1.9)^3)</f>
        <v>0.0618994361910884</v>
      </c>
      <c r="AI16" s="46" t="n">
        <f aca="false">W16/U16</f>
        <v>0.382493882797776</v>
      </c>
      <c r="AJ16" s="46" t="n">
        <f aca="false">EXP((((AI16-AI43)/AI44+2)/4-1.9)^3)</f>
        <v>0.512006008430854</v>
      </c>
      <c r="AK16" s="46" t="n">
        <f aca="false">Z16/U16</f>
        <v>1.07172952850738</v>
      </c>
      <c r="AL16" s="46" t="n">
        <f aca="false">EXP((((AK16-AK43)/AK44+2)/4-1.9)^3)</f>
        <v>0.475038132963378</v>
      </c>
      <c r="AM16" s="46" t="n">
        <f aca="false">0.01*AD16+0.15*AF16+0.24*AH16+0.25*AJ16+0.35*AL16</f>
        <v>0.319704597223535</v>
      </c>
      <c r="AO16" s="48" t="n">
        <f aca="false">0.01*AD16/$AM$43</f>
        <v>0.00182939151985878</v>
      </c>
      <c r="AP16" s="49" t="n">
        <f aca="false">AO16*$J$43</f>
        <v>21403.6393026671</v>
      </c>
      <c r="AQ16" s="48" t="n">
        <f aca="false">0.15*AF16/$AM$43</f>
        <v>0.00162362901513349</v>
      </c>
      <c r="AR16" s="49" t="n">
        <f aca="false">AQ16*$J$43</f>
        <v>18996.2451580318</v>
      </c>
      <c r="AS16" s="48" t="n">
        <f aca="false">0.24*AH16/$AM$43</f>
        <v>0.00484676573789239</v>
      </c>
      <c r="AT16" s="49" t="n">
        <f aca="false">AS16*$J$43</f>
        <v>56706.5193602635</v>
      </c>
      <c r="AU16" s="48" t="n">
        <f aca="false">0.25*AJ16/$AM$43</f>
        <v>0.0417608337133599</v>
      </c>
      <c r="AV16" s="49" t="n">
        <f aca="false">AU16*$J$43</f>
        <v>488596.24201626</v>
      </c>
      <c r="AW16" s="48" t="n">
        <f aca="false">0.35*AL16/$AM$43</f>
        <v>0.0542438631815681</v>
      </c>
      <c r="AX16" s="49" t="n">
        <f aca="false">AW16*$J$43</f>
        <v>634646.039034406</v>
      </c>
    </row>
    <row r="17" customFormat="false" ht="13.8" hidden="false" customHeight="false" outlineLevel="0" collapsed="false">
      <c r="A17" s="13" t="s">
        <v>23</v>
      </c>
      <c r="B17" s="14"/>
      <c r="C17" s="14"/>
      <c r="D17" s="14"/>
      <c r="E17" s="14"/>
      <c r="F17" s="14"/>
      <c r="G17" s="14"/>
      <c r="H17" s="14"/>
      <c r="I17" s="15" t="n">
        <f aca="false">AO17+AQ17+AS17+AU17+AW17</f>
        <v>0.0876135463888688</v>
      </c>
      <c r="J17" s="43" t="n">
        <f aca="false">ROUND(AP17+AR17+AT17+AV17+AX17,0)</f>
        <v>1025067</v>
      </c>
      <c r="K17" s="15" t="n">
        <f aca="false">I17-DatosMinisterio!J17</f>
        <v>0</v>
      </c>
      <c r="L17" s="43" t="n">
        <f aca="false">J17-DatosMinisterio!K17</f>
        <v>0</v>
      </c>
      <c r="M17" s="44" t="n">
        <f aca="false">P53/P$77</f>
        <v>0.117186040636013</v>
      </c>
      <c r="N17" s="43" t="n">
        <f aca="false">ROUND((N$43-N$42-N$41)*M17,0)</f>
        <v>25434595</v>
      </c>
      <c r="O17" s="43" t="n">
        <f aca="false">N17-DatosMinisterio!L17</f>
        <v>0</v>
      </c>
      <c r="P17" s="14" t="n">
        <f aca="false">N17+J17</f>
        <v>26459662</v>
      </c>
      <c r="Q17" s="43" t="n">
        <f aca="false">P17-DatosMinisterio!M17</f>
        <v>0</v>
      </c>
      <c r="S17" s="14" t="n">
        <f aca="false">B17+DatosMinisterio!B17</f>
        <v>26767</v>
      </c>
      <c r="T17" s="14" t="n">
        <f aca="false">C17+DatosMinisterio!C17</f>
        <v>76</v>
      </c>
      <c r="U17" s="14" t="n">
        <f aca="false">D17+DatosMinisterio!D17</f>
        <v>2232.59710255467</v>
      </c>
      <c r="V17" s="14" t="n">
        <f aca="false">E17+DatosMinisterio!E17</f>
        <v>1508.93801164558</v>
      </c>
      <c r="W17" s="14" t="n">
        <f aca="false">F17+DatosMinisterio!F17</f>
        <v>763</v>
      </c>
      <c r="X17" s="14" t="n">
        <f aca="false">G17+DatosMinisterio!G17</f>
        <v>2171</v>
      </c>
      <c r="Y17" s="14" t="n">
        <f aca="false">H17+DatosMinisterio!H17</f>
        <v>237</v>
      </c>
      <c r="Z17" s="14" t="n">
        <f aca="false">X17+0.33*Y17</f>
        <v>2249.21</v>
      </c>
      <c r="AC17" s="50" t="n">
        <f aca="false">IF(T17&gt;0,S17/T17,0)</f>
        <v>352.197368421053</v>
      </c>
      <c r="AD17" s="51" t="n">
        <f aca="false">EXP((((AC17-AC43)/AC44+2)/4-1.9)^3)</f>
        <v>0.421090807090519</v>
      </c>
      <c r="AE17" s="52" t="n">
        <f aca="false">S17/U17</f>
        <v>11.9891761793346</v>
      </c>
      <c r="AF17" s="51" t="n">
        <f aca="false">EXP((((AE17-AE43)/AE44+2)/4-1.9)^3)</f>
        <v>0.0207365954782126</v>
      </c>
      <c r="AG17" s="51" t="n">
        <f aca="false">V17/U17</f>
        <v>0.675866689031784</v>
      </c>
      <c r="AH17" s="51" t="n">
        <f aca="false">EXP((((AG17-AG43)/AG44+2)/4-1.9)^3)</f>
        <v>0.0661886510022742</v>
      </c>
      <c r="AI17" s="51" t="n">
        <f aca="false">W17/U17</f>
        <v>0.341754452304417</v>
      </c>
      <c r="AJ17" s="51" t="n">
        <f aca="false">EXP((((AI17-AI43)/AI44+2)/4-1.9)^3)</f>
        <v>0.40611976379211</v>
      </c>
      <c r="AK17" s="51" t="n">
        <f aca="false">Z17/U17</f>
        <v>1.00744106378456</v>
      </c>
      <c r="AL17" s="51" t="n">
        <f aca="false">EXP((((AK17-AK43)/AK44+2)/4-1.9)^3)</f>
        <v>0.410881269036979</v>
      </c>
      <c r="AM17" s="51" t="n">
        <f aca="false">0.01*AD17+0.15*AF17+0.24*AH17+0.25*AJ17+0.35*AL17</f>
        <v>0.268545058744153</v>
      </c>
      <c r="AO17" s="44" t="n">
        <f aca="false">0.01*AD17/$AM$43</f>
        <v>0.00137382006332502</v>
      </c>
      <c r="AP17" s="43" t="n">
        <f aca="false">AO17*$J$43</f>
        <v>16073.5133966544</v>
      </c>
      <c r="AQ17" s="44" t="n">
        <f aca="false">0.15*AF17/$AM$43</f>
        <v>0.00101480549206929</v>
      </c>
      <c r="AR17" s="43" t="n">
        <f aca="false">AQ17*$J$43</f>
        <v>11873.0903028858</v>
      </c>
      <c r="AS17" s="44" t="n">
        <f aca="false">0.24*AH17/$AM$43</f>
        <v>0.00518261402131033</v>
      </c>
      <c r="AT17" s="43" t="n">
        <f aca="false">AS17*$J$43</f>
        <v>60635.8999442801</v>
      </c>
      <c r="AU17" s="44" t="n">
        <f aca="false">0.25*AJ17/$AM$43</f>
        <v>0.0331244158157604</v>
      </c>
      <c r="AV17" s="43" t="n">
        <f aca="false">AU17*$J$43</f>
        <v>387551.292621509</v>
      </c>
      <c r="AW17" s="44" t="n">
        <f aca="false">0.35*AL17/$AM$43</f>
        <v>0.0469178909964038</v>
      </c>
      <c r="AX17" s="43" t="n">
        <f aca="false">AW17*$J$43</f>
        <v>548933.131496312</v>
      </c>
    </row>
    <row r="18" customFormat="false" ht="13.8" hidden="false" customHeight="false" outlineLevel="0" collapsed="false">
      <c r="A18" s="13" t="s">
        <v>24</v>
      </c>
      <c r="B18" s="14"/>
      <c r="C18" s="14"/>
      <c r="D18" s="14"/>
      <c r="E18" s="14"/>
      <c r="F18" s="14"/>
      <c r="G18" s="14"/>
      <c r="H18" s="14"/>
      <c r="I18" s="15" t="n">
        <f aca="false">AO18+AQ18+AS18+AU18+AW18</f>
        <v>0.0639331676705094</v>
      </c>
      <c r="J18" s="43" t="n">
        <f aca="false">ROUND(AP18+AR18+AT18+AV18+AX18,0)</f>
        <v>748010</v>
      </c>
      <c r="K18" s="15" t="n">
        <f aca="false">I18-DatosMinisterio!J18</f>
        <v>-3.05311331771918E-016</v>
      </c>
      <c r="L18" s="43" t="n">
        <f aca="false">J18-DatosMinisterio!K18</f>
        <v>0</v>
      </c>
      <c r="M18" s="44" t="n">
        <f aca="false">P54/P$77</f>
        <v>0.0722574364439756</v>
      </c>
      <c r="N18" s="43" t="n">
        <f aca="false">ROUND((N$43-N$42-N$41)*M18,0)</f>
        <v>15683085</v>
      </c>
      <c r="O18" s="43" t="n">
        <f aca="false">N18-DatosMinisterio!L18</f>
        <v>-1</v>
      </c>
      <c r="P18" s="14" t="n">
        <f aca="false">N18+J18</f>
        <v>16431095</v>
      </c>
      <c r="Q18" s="43" t="n">
        <f aca="false">P18-DatosMinisterio!M18</f>
        <v>-1</v>
      </c>
      <c r="S18" s="14" t="n">
        <f aca="false">B18+DatosMinisterio!B18</f>
        <v>24666</v>
      </c>
      <c r="T18" s="14" t="n">
        <f aca="false">C18+DatosMinisterio!C18</f>
        <v>90</v>
      </c>
      <c r="U18" s="14" t="n">
        <f aca="false">D18+DatosMinisterio!D18</f>
        <v>1432.1590251547</v>
      </c>
      <c r="V18" s="14" t="n">
        <f aca="false">E18+DatosMinisterio!E18</f>
        <v>1129.66821277559</v>
      </c>
      <c r="W18" s="14" t="n">
        <f aca="false">F18+DatosMinisterio!F18</f>
        <v>388</v>
      </c>
      <c r="X18" s="14" t="n">
        <f aca="false">G18+DatosMinisterio!G18</f>
        <v>1050</v>
      </c>
      <c r="Y18" s="14" t="n">
        <f aca="false">H18+DatosMinisterio!H18</f>
        <v>121</v>
      </c>
      <c r="Z18" s="14" t="n">
        <f aca="false">X18+0.33*Y18</f>
        <v>1089.93</v>
      </c>
      <c r="AC18" s="50" t="n">
        <f aca="false">IF(T18&gt;0,S18/T18,0)</f>
        <v>274.066666666667</v>
      </c>
      <c r="AD18" s="51" t="n">
        <f aca="false">EXP((((AC18-AC43)/AC44+2)/4-1.9)^3)</f>
        <v>0.204280972424082</v>
      </c>
      <c r="AE18" s="52" t="n">
        <f aca="false">S18/U18</f>
        <v>17.2229477081539</v>
      </c>
      <c r="AF18" s="51" t="n">
        <f aca="false">EXP((((AE18-AE43)/AE44+2)/4-1.9)^3)</f>
        <v>0.0811864801810657</v>
      </c>
      <c r="AG18" s="51" t="n">
        <f aca="false">V18/U18</f>
        <v>0.788786854625704</v>
      </c>
      <c r="AH18" s="51" t="n">
        <f aca="false">EXP((((AG18-AG43)/AG44+2)/4-1.9)^3)</f>
        <v>0.216762545836565</v>
      </c>
      <c r="AI18" s="51" t="n">
        <f aca="false">W18/U18</f>
        <v>0.270919634750819</v>
      </c>
      <c r="AJ18" s="51" t="n">
        <f aca="false">EXP((((AI18-AI43)/AI44+2)/4-1.9)^3)</f>
        <v>0.241439540038553</v>
      </c>
      <c r="AK18" s="51" t="n">
        <f aca="false">Z18/U18</f>
        <v>0.76103978738134</v>
      </c>
      <c r="AL18" s="51" t="n">
        <f aca="false">EXP((((AK18-AK43)/AK44+2)/4-1.9)^3)</f>
        <v>0.198166977063415</v>
      </c>
      <c r="AM18" s="51" t="n">
        <f aca="false">0.01*AD18+0.15*AF18+0.24*AH18+0.25*AJ18+0.35*AL18</f>
        <v>0.19596211973401</v>
      </c>
      <c r="AO18" s="44" t="n">
        <f aca="false">0.01*AD18/$AM$43</f>
        <v>0.000666472156945997</v>
      </c>
      <c r="AP18" s="43" t="n">
        <f aca="false">AO18*$J$43</f>
        <v>7797.63626194345</v>
      </c>
      <c r="AQ18" s="44" t="n">
        <f aca="false">0.15*AF18/$AM$43</f>
        <v>0.00397309606854625</v>
      </c>
      <c r="AR18" s="43" t="n">
        <f aca="false">AQ18*$J$43</f>
        <v>46484.6995533101</v>
      </c>
      <c r="AS18" s="44" t="n">
        <f aca="false">0.24*AH18/$AM$43</f>
        <v>0.0169726470072476</v>
      </c>
      <c r="AT18" s="43" t="n">
        <f aca="false">AS18*$J$43</f>
        <v>198577.729595392</v>
      </c>
      <c r="AU18" s="44" t="n">
        <f aca="false">0.25*AJ18/$AM$43</f>
        <v>0.019692574534976</v>
      </c>
      <c r="AV18" s="43" t="n">
        <f aca="false">AU18*$J$43</f>
        <v>230400.52263938</v>
      </c>
      <c r="AW18" s="44" t="n">
        <f aca="false">0.35*AL18/$AM$43</f>
        <v>0.0226283779027935</v>
      </c>
      <c r="AX18" s="43" t="n">
        <f aca="false">AW18*$J$43</f>
        <v>264749.034516801</v>
      </c>
    </row>
    <row r="19" customFormat="false" ht="13.8" hidden="false" customHeight="false" outlineLevel="0" collapsed="false">
      <c r="A19" s="13" t="s">
        <v>25</v>
      </c>
      <c r="B19" s="14"/>
      <c r="C19" s="14"/>
      <c r="D19" s="14"/>
      <c r="E19" s="14"/>
      <c r="F19" s="14"/>
      <c r="G19" s="14"/>
      <c r="H19" s="14"/>
      <c r="I19" s="15" t="n">
        <f aca="false">AO19+AQ19+AS19+AU19+AW19</f>
        <v>0.09878846122084</v>
      </c>
      <c r="J19" s="43" t="n">
        <f aca="false">ROUND(AP19+AR19+AT19+AV19+AX19,0)</f>
        <v>1155812</v>
      </c>
      <c r="K19" s="15" t="n">
        <f aca="false">I19-DatosMinisterio!J19</f>
        <v>0</v>
      </c>
      <c r="L19" s="43" t="n">
        <f aca="false">J19-DatosMinisterio!K19</f>
        <v>0</v>
      </c>
      <c r="M19" s="44" t="n">
        <f aca="false">P55/P$77</f>
        <v>0.0610038542590177</v>
      </c>
      <c r="N19" s="43" t="n">
        <f aca="false">ROUND((N$43-N$42-N$41)*M19,0)</f>
        <v>13240556</v>
      </c>
      <c r="O19" s="43" t="n">
        <f aca="false">N19-DatosMinisterio!L19</f>
        <v>-2</v>
      </c>
      <c r="P19" s="14" t="n">
        <f aca="false">N19+J19</f>
        <v>14396368</v>
      </c>
      <c r="Q19" s="43" t="n">
        <f aca="false">P19-DatosMinisterio!M19</f>
        <v>-2</v>
      </c>
      <c r="S19" s="14" t="n">
        <f aca="false">B19+DatosMinisterio!B19</f>
        <v>14121</v>
      </c>
      <c r="T19" s="14" t="n">
        <f aca="false">C19+DatosMinisterio!C19</f>
        <v>52</v>
      </c>
      <c r="U19" s="14" t="n">
        <f aca="false">D19+DatosMinisterio!D19</f>
        <v>633.0425414256</v>
      </c>
      <c r="V19" s="14" t="n">
        <f aca="false">E19+DatosMinisterio!E19</f>
        <v>518.952093917781</v>
      </c>
      <c r="W19" s="14" t="n">
        <f aca="false">F19+DatosMinisterio!F19</f>
        <v>209</v>
      </c>
      <c r="X19" s="14" t="n">
        <f aca="false">G19+DatosMinisterio!G19</f>
        <v>545</v>
      </c>
      <c r="Y19" s="14" t="n">
        <f aca="false">H19+DatosMinisterio!H19</f>
        <v>69</v>
      </c>
      <c r="Z19" s="14" t="n">
        <f aca="false">X19+0.33*Y19</f>
        <v>567.77</v>
      </c>
      <c r="AC19" s="50" t="n">
        <f aca="false">IF(T19&gt;0,S19/T19,0)</f>
        <v>271.557692307692</v>
      </c>
      <c r="AD19" s="51" t="n">
        <f aca="false">EXP((((AC19-AC43)/AC44+2)/4-1.9)^3)</f>
        <v>0.198595648686664</v>
      </c>
      <c r="AE19" s="52" t="n">
        <f aca="false">S19/U19</f>
        <v>22.3065577365461</v>
      </c>
      <c r="AF19" s="51" t="n">
        <f aca="false">EXP((((AE19-AE43)/AE44+2)/4-1.9)^3)</f>
        <v>0.21535985137541</v>
      </c>
      <c r="AG19" s="51" t="n">
        <f aca="false">V19/U19</f>
        <v>0.819774438458923</v>
      </c>
      <c r="AH19" s="51" t="n">
        <f aca="false">EXP((((AG19-AG43)/AG44+2)/4-1.9)^3)</f>
        <v>0.27846553763668</v>
      </c>
      <c r="AI19" s="51" t="n">
        <f aca="false">W19/U19</f>
        <v>0.330151587489422</v>
      </c>
      <c r="AJ19" s="51" t="n">
        <f aca="false">EXP((((AI19-AI43)/AI44+2)/4-1.9)^3)</f>
        <v>0.376929825767807</v>
      </c>
      <c r="AK19" s="51" t="n">
        <f aca="false">Z19/U19</f>
        <v>0.896890750377364</v>
      </c>
      <c r="AL19" s="51" t="n">
        <f aca="false">EXP((((AK19-AK43)/AK44+2)/4-1.9)^3)</f>
        <v>0.306980770635972</v>
      </c>
      <c r="AM19" s="51" t="n">
        <f aca="false">0.01*AD19+0.15*AF19+0.24*AH19+0.25*AJ19+0.35*AL19</f>
        <v>0.302797389390523</v>
      </c>
      <c r="AO19" s="44" t="n">
        <f aca="false">0.01*AD19/$AM$43</f>
        <v>0.000647923635616526</v>
      </c>
      <c r="AP19" s="43" t="n">
        <f aca="false">AO19*$J$43</f>
        <v>7580.62101079346</v>
      </c>
      <c r="AQ19" s="44" t="n">
        <f aca="false">0.15*AF19/$AM$43</f>
        <v>0.0105392594544566</v>
      </c>
      <c r="AR19" s="43" t="n">
        <f aca="false">AQ19*$J$43</f>
        <v>123307.944434894</v>
      </c>
      <c r="AS19" s="44" t="n">
        <f aca="false">0.24*AH19/$AM$43</f>
        <v>0.0218040310227503</v>
      </c>
      <c r="AT19" s="43" t="n">
        <f aca="false">AS19*$J$43</f>
        <v>255104.284834083</v>
      </c>
      <c r="AU19" s="44" t="n">
        <f aca="false">0.25*AJ19/$AM$43</f>
        <v>0.0307435919038065</v>
      </c>
      <c r="AV19" s="43" t="n">
        <f aca="false">AU19*$J$43</f>
        <v>359695.967120405</v>
      </c>
      <c r="AW19" s="44" t="n">
        <f aca="false">0.35*AL19/$AM$43</f>
        <v>0.0350536552042101</v>
      </c>
      <c r="AX19" s="43" t="n">
        <f aca="false">AW19*$J$43</f>
        <v>410123.138806771</v>
      </c>
    </row>
    <row r="20" customFormat="false" ht="13.8" hidden="false" customHeight="false" outlineLevel="0" collapsed="false">
      <c r="A20" s="13" t="s">
        <v>26</v>
      </c>
      <c r="B20" s="14"/>
      <c r="C20" s="14"/>
      <c r="D20" s="14"/>
      <c r="E20" s="14"/>
      <c r="F20" s="14"/>
      <c r="G20" s="14"/>
      <c r="H20" s="14"/>
      <c r="I20" s="15" t="n">
        <f aca="false">AO20+AQ20+AS20+AU20+AW20</f>
        <v>0.0525436935573474</v>
      </c>
      <c r="J20" s="43" t="n">
        <f aca="false">ROUND(AP20+AR20+AT20+AV20+AX20,0)</f>
        <v>614754</v>
      </c>
      <c r="K20" s="15" t="n">
        <f aca="false">I20-DatosMinisterio!J20</f>
        <v>0</v>
      </c>
      <c r="L20" s="43" t="n">
        <f aca="false">J20-DatosMinisterio!K20</f>
        <v>0</v>
      </c>
      <c r="M20" s="44" t="n">
        <f aca="false">P56/P$77</f>
        <v>0.0559716315471006</v>
      </c>
      <c r="N20" s="43" t="n">
        <f aca="false">ROUND((N$43-N$42-N$41)*M20,0)</f>
        <v>12148339</v>
      </c>
      <c r="O20" s="43" t="n">
        <f aca="false">N20-DatosMinisterio!L20</f>
        <v>1</v>
      </c>
      <c r="P20" s="14" t="n">
        <f aca="false">N20+J20</f>
        <v>12763093</v>
      </c>
      <c r="Q20" s="43" t="n">
        <f aca="false">P20-DatosMinisterio!M20</f>
        <v>1</v>
      </c>
      <c r="S20" s="14" t="n">
        <f aca="false">B20+DatosMinisterio!B20</f>
        <v>15105</v>
      </c>
      <c r="T20" s="14" t="n">
        <f aca="false">C20+DatosMinisterio!C20</f>
        <v>77</v>
      </c>
      <c r="U20" s="14" t="n">
        <f aca="false">D20+DatosMinisterio!D20</f>
        <v>677.026002904433</v>
      </c>
      <c r="V20" s="14" t="n">
        <f aca="false">E20+DatosMinisterio!E20</f>
        <v>405.924592615271</v>
      </c>
      <c r="W20" s="14" t="n">
        <f aca="false">F20+DatosMinisterio!F20</f>
        <v>169</v>
      </c>
      <c r="X20" s="14" t="n">
        <f aca="false">G20+DatosMinisterio!G20</f>
        <v>522</v>
      </c>
      <c r="Y20" s="14" t="n">
        <f aca="false">H20+DatosMinisterio!H20</f>
        <v>6</v>
      </c>
      <c r="Z20" s="14" t="n">
        <f aca="false">X20+0.33*Y20</f>
        <v>523.98</v>
      </c>
      <c r="AC20" s="50" t="n">
        <f aca="false">IF(T20&gt;0,S20/T20,0)</f>
        <v>196.168831168831</v>
      </c>
      <c r="AD20" s="51" t="n">
        <f aca="false">EXP((((AC20-AC43)/AC44+2)/4-1.9)^3)</f>
        <v>0.0721899851810148</v>
      </c>
      <c r="AE20" s="52" t="n">
        <f aca="false">S20/U20</f>
        <v>22.3108121921459</v>
      </c>
      <c r="AF20" s="51" t="n">
        <f aca="false">EXP((((AE20-AE43)/AE44+2)/4-1.9)^3)</f>
        <v>0.215507792291441</v>
      </c>
      <c r="AG20" s="51" t="n">
        <f aca="false">V20/U20</f>
        <v>0.599570165508946</v>
      </c>
      <c r="AH20" s="51" t="n">
        <f aca="false">EXP((((AG20-AG43)/AG44+2)/4-1.9)^3)</f>
        <v>0.0225626523655545</v>
      </c>
      <c r="AI20" s="51" t="n">
        <f aca="false">W20/U20</f>
        <v>0.249621136078957</v>
      </c>
      <c r="AJ20" s="51" t="n">
        <f aca="false">EXP((((AI20-AI43)/AI44+2)/4-1.9)^3)</f>
        <v>0.199985705843094</v>
      </c>
      <c r="AK20" s="51" t="n">
        <f aca="false">Z20/U20</f>
        <v>0.773943685696166</v>
      </c>
      <c r="AL20" s="51" t="n">
        <f aca="false">EXP((((AK20-AK43)/AK44+2)/4-1.9)^3)</f>
        <v>0.207407456589368</v>
      </c>
      <c r="AM20" s="51" t="n">
        <f aca="false">0.01*AD20+0.15*AF20+0.24*AH20+0.25*AJ20+0.35*AL20</f>
        <v>0.161052141530312</v>
      </c>
      <c r="AO20" s="44" t="n">
        <f aca="false">0.01*AD20/$AM$43</f>
        <v>0.000235521764766275</v>
      </c>
      <c r="AP20" s="43" t="n">
        <f aca="false">AO20*$J$43</f>
        <v>2755.57355889247</v>
      </c>
      <c r="AQ20" s="44" t="n">
        <f aca="false">0.15*AF20/$AM$43</f>
        <v>0.0105464993726123</v>
      </c>
      <c r="AR20" s="43" t="n">
        <f aca="false">AQ20*$J$43</f>
        <v>123392.650521646</v>
      </c>
      <c r="AS20" s="44" t="n">
        <f aca="false">0.24*AH20/$AM$43</f>
        <v>0.00176667021818673</v>
      </c>
      <c r="AT20" s="43" t="n">
        <f aca="false">AS20*$J$43</f>
        <v>20669.808352316</v>
      </c>
      <c r="AU20" s="44" t="n">
        <f aca="false">0.25*AJ20/$AM$43</f>
        <v>0.0163114683602199</v>
      </c>
      <c r="AV20" s="43" t="n">
        <f aca="false">AU20*$J$43</f>
        <v>190842.026700749</v>
      </c>
      <c r="AW20" s="44" t="n">
        <f aca="false">0.35*AL20/$AM$43</f>
        <v>0.0236835338415622</v>
      </c>
      <c r="AX20" s="43" t="n">
        <f aca="false">AW20*$J$43</f>
        <v>277094.219719811</v>
      </c>
    </row>
    <row r="21" customFormat="false" ht="13.8" hidden="false" customHeight="false" outlineLevel="0" collapsed="false">
      <c r="A21" s="13" t="s">
        <v>27</v>
      </c>
      <c r="B21" s="14"/>
      <c r="C21" s="14"/>
      <c r="D21" s="14"/>
      <c r="E21" s="14"/>
      <c r="F21" s="14"/>
      <c r="G21" s="14"/>
      <c r="H21" s="14"/>
      <c r="I21" s="15" t="n">
        <f aca="false">AO21+AQ21+AS21+AU21+AW21</f>
        <v>0.0232106358239347</v>
      </c>
      <c r="J21" s="43" t="n">
        <f aca="false">ROUND(AP21+AR21+AT21+AV21+AX21,0)</f>
        <v>271561</v>
      </c>
      <c r="K21" s="15" t="n">
        <f aca="false">I21-DatosMinisterio!J21</f>
        <v>0</v>
      </c>
      <c r="L21" s="43" t="n">
        <f aca="false">J21-DatosMinisterio!K21</f>
        <v>0</v>
      </c>
      <c r="M21" s="44" t="n">
        <f aca="false">P57/P$77</f>
        <v>0.056283107732885</v>
      </c>
      <c r="N21" s="43" t="n">
        <f aca="false">ROUND((N$43-N$42-N$41)*M21,0)</f>
        <v>12215943</v>
      </c>
      <c r="O21" s="43" t="n">
        <f aca="false">N21-DatosMinisterio!L21</f>
        <v>-4</v>
      </c>
      <c r="P21" s="14" t="n">
        <f aca="false">N21+J21</f>
        <v>12487504</v>
      </c>
      <c r="Q21" s="43" t="n">
        <f aca="false">P21-DatosMinisterio!M21</f>
        <v>-4</v>
      </c>
      <c r="S21" s="14" t="n">
        <f aca="false">B21+DatosMinisterio!B21</f>
        <v>18645</v>
      </c>
      <c r="T21" s="14" t="n">
        <f aca="false">C21+DatosMinisterio!C21</f>
        <v>68</v>
      </c>
      <c r="U21" s="14" t="n">
        <f aca="false">D21+DatosMinisterio!D21</f>
        <v>1122.57020204709</v>
      </c>
      <c r="V21" s="14" t="n">
        <f aca="false">E21+DatosMinisterio!E21</f>
        <v>695.137648514908</v>
      </c>
      <c r="W21" s="14" t="n">
        <f aca="false">F21+DatosMinisterio!F21</f>
        <v>210</v>
      </c>
      <c r="X21" s="14" t="n">
        <f aca="false">G21+DatosMinisterio!G21</f>
        <v>565</v>
      </c>
      <c r="Y21" s="14" t="n">
        <f aca="false">H21+DatosMinisterio!H21</f>
        <v>58</v>
      </c>
      <c r="Z21" s="14" t="n">
        <f aca="false">X21+0.33*Y21</f>
        <v>584.14</v>
      </c>
      <c r="AC21" s="50" t="n">
        <f aca="false">IF(T21&gt;0,S21/T21,0)</f>
        <v>274.191176470588</v>
      </c>
      <c r="AD21" s="51" t="n">
        <f aca="false">EXP((((AC21-AC43)/AC44+2)/4-1.9)^3)</f>
        <v>0.204565547940582</v>
      </c>
      <c r="AE21" s="52" t="n">
        <f aca="false">S21/U21</f>
        <v>16.6092062358323</v>
      </c>
      <c r="AF21" s="51" t="n">
        <f aca="false">EXP((((AE21-AE43)/AE44+2)/4-1.9)^3)</f>
        <v>0.0705763501726187</v>
      </c>
      <c r="AG21" s="51" t="n">
        <f aca="false">V21/U21</f>
        <v>0.619237573959538</v>
      </c>
      <c r="AH21" s="51" t="n">
        <f aca="false">EXP((((AG21-AG43)/AG44+2)/4-1.9)^3)</f>
        <v>0.0304714881789447</v>
      </c>
      <c r="AI21" s="51" t="n">
        <f aca="false">W21/U21</f>
        <v>0.187070705793766</v>
      </c>
      <c r="AJ21" s="51" t="n">
        <f aca="false">EXP((((AI21-AI43)/AI44+2)/4-1.9)^3)</f>
        <v>0.104625758406958</v>
      </c>
      <c r="AK21" s="51" t="n">
        <f aca="false">Z21/U21</f>
        <v>0.520359438487479</v>
      </c>
      <c r="AL21" s="51" t="n">
        <f aca="false">EXP((((AK21-AK43)/AK44+2)/4-1.9)^3)</f>
        <v>0.0715469174992926</v>
      </c>
      <c r="AM21" s="51" t="n">
        <f aca="false">0.01*AD21+0.15*AF21+0.24*AH21+0.25*AJ21+0.35*AL21</f>
        <v>0.0711431258947373</v>
      </c>
      <c r="AO21" s="44" t="n">
        <f aca="false">0.01*AD21/$AM$43</f>
        <v>0.00066740059220869</v>
      </c>
      <c r="AP21" s="43" t="n">
        <f aca="false">AO21*$J$43</f>
        <v>7808.4988319635</v>
      </c>
      <c r="AQ21" s="44" t="n">
        <f aca="false">0.15*AF21/$AM$43</f>
        <v>0.00345385855844224</v>
      </c>
      <c r="AR21" s="43" t="n">
        <f aca="false">AQ21*$J$43</f>
        <v>40409.6892244445</v>
      </c>
      <c r="AS21" s="44" t="n">
        <f aca="false">0.24*AH21/$AM$43</f>
        <v>0.00238593715833497</v>
      </c>
      <c r="AT21" s="43" t="n">
        <f aca="false">AS21*$J$43</f>
        <v>27915.1498088142</v>
      </c>
      <c r="AU21" s="44" t="n">
        <f aca="false">0.25*AJ21/$AM$43</f>
        <v>0.00853360864330013</v>
      </c>
      <c r="AV21" s="43" t="n">
        <f aca="false">AU21*$J$43</f>
        <v>99842.0946902706</v>
      </c>
      <c r="AW21" s="44" t="n">
        <f aca="false">0.35*AL21/$AM$43</f>
        <v>0.0081698308716487</v>
      </c>
      <c r="AX21" s="43" t="n">
        <f aca="false">AW21*$J$43</f>
        <v>95585.9427806147</v>
      </c>
    </row>
    <row r="22" customFormat="false" ht="13.8" hidden="false" customHeight="false" outlineLevel="0" collapsed="false">
      <c r="A22" s="13" t="s">
        <v>28</v>
      </c>
      <c r="B22" s="14"/>
      <c r="C22" s="14"/>
      <c r="D22" s="14"/>
      <c r="E22" s="14"/>
      <c r="F22" s="14"/>
      <c r="G22" s="14"/>
      <c r="H22" s="14"/>
      <c r="I22" s="15" t="n">
        <f aca="false">AO22+AQ22+AS22+AU22+AW22</f>
        <v>0.0309450064661969</v>
      </c>
      <c r="J22" s="43" t="n">
        <f aca="false">ROUND(AP22+AR22+AT22+AV22+AX22,0)</f>
        <v>362052</v>
      </c>
      <c r="K22" s="15" t="n">
        <f aca="false">I22-DatosMinisterio!J22</f>
        <v>0</v>
      </c>
      <c r="L22" s="43" t="n">
        <f aca="false">J22-DatosMinisterio!K22</f>
        <v>0</v>
      </c>
      <c r="M22" s="44" t="n">
        <f aca="false">P58/P$77</f>
        <v>0.04312207015734</v>
      </c>
      <c r="N22" s="43" t="n">
        <f aca="false">ROUND((N$43-N$42-N$41)*M22,0)</f>
        <v>9359411</v>
      </c>
      <c r="O22" s="43" t="n">
        <f aca="false">N22-DatosMinisterio!L22</f>
        <v>2</v>
      </c>
      <c r="P22" s="14" t="n">
        <f aca="false">N22+J22</f>
        <v>9721463</v>
      </c>
      <c r="Q22" s="43" t="n">
        <f aca="false">P22-DatosMinisterio!M22</f>
        <v>2</v>
      </c>
      <c r="S22" s="14" t="n">
        <f aca="false">B22+DatosMinisterio!B22</f>
        <v>13218</v>
      </c>
      <c r="T22" s="14" t="n">
        <f aca="false">C22+DatosMinisterio!C22</f>
        <v>60</v>
      </c>
      <c r="U22" s="14" t="n">
        <f aca="false">D22+DatosMinisterio!D22</f>
        <v>911.623530178029</v>
      </c>
      <c r="V22" s="14" t="n">
        <f aca="false">E22+DatosMinisterio!E22</f>
        <v>628.018791299886</v>
      </c>
      <c r="W22" s="14" t="n">
        <f aca="false">F22+DatosMinisterio!F22</f>
        <v>184</v>
      </c>
      <c r="X22" s="14" t="n">
        <f aca="false">G22+DatosMinisterio!G22</f>
        <v>534</v>
      </c>
      <c r="Y22" s="14" t="n">
        <f aca="false">H22+DatosMinisterio!H22</f>
        <v>66</v>
      </c>
      <c r="Z22" s="14" t="n">
        <f aca="false">X22+0.33*Y22</f>
        <v>555.78</v>
      </c>
      <c r="AC22" s="50" t="n">
        <f aca="false">IF(T22&gt;0,S22/T22,0)</f>
        <v>220.3</v>
      </c>
      <c r="AD22" s="51" t="n">
        <f aca="false">EXP((((AC22-AC43)/AC44+2)/4-1.9)^3)</f>
        <v>0.103451204678407</v>
      </c>
      <c r="AE22" s="52" t="n">
        <f aca="false">S22/U22</f>
        <v>14.4994063475069</v>
      </c>
      <c r="AF22" s="51" t="n">
        <f aca="false">EXP((((AE22-AE43)/AE44+2)/4-1.9)^3)</f>
        <v>0.0419164112057894</v>
      </c>
      <c r="AG22" s="51" t="n">
        <f aca="false">V22/U22</f>
        <v>0.688901471397125</v>
      </c>
      <c r="AH22" s="51" t="n">
        <f aca="false">EXP((((AG22-AG43)/AG44+2)/4-1.9)^3)</f>
        <v>0.0777158305361175</v>
      </c>
      <c r="AI22" s="51" t="n">
        <f aca="false">W22/U22</f>
        <v>0.201837703732885</v>
      </c>
      <c r="AJ22" s="51" t="n">
        <f aca="false">EXP((((AI22-AI43)/AI44+2)/4-1.9)^3)</f>
        <v>0.123545976155801</v>
      </c>
      <c r="AK22" s="51" t="n">
        <f aca="false">Z22/U22</f>
        <v>0.609659559677516</v>
      </c>
      <c r="AL22" s="51" t="n">
        <f aca="false">EXP((((AK22-AK43)/AK44+2)/4-1.9)^3)</f>
        <v>0.108541562599239</v>
      </c>
      <c r="AM22" s="51" t="n">
        <f aca="false">0.01*AD22+0.15*AF22+0.24*AH22+0.25*AJ22+0.35*AL22</f>
        <v>0.0948498140050045</v>
      </c>
      <c r="AO22" s="44" t="n">
        <f aca="false">0.01*AD22/$AM$43</f>
        <v>0.000337512332658898</v>
      </c>
      <c r="AP22" s="43" t="n">
        <f aca="false">AO22*$J$43</f>
        <v>3948.8497404812</v>
      </c>
      <c r="AQ22" s="44" t="n">
        <f aca="false">0.15*AF22/$AM$43</f>
        <v>0.0020513012535815</v>
      </c>
      <c r="AR22" s="43" t="n">
        <f aca="false">AQ22*$J$43</f>
        <v>23999.9538951381</v>
      </c>
      <c r="AS22" s="44" t="n">
        <f aca="false">0.24*AH22/$AM$43</f>
        <v>0.00608519960620472</v>
      </c>
      <c r="AT22" s="43" t="n">
        <f aca="false">AS22*$J$43</f>
        <v>71196.0321462472</v>
      </c>
      <c r="AU22" s="44" t="n">
        <f aca="false">0.25*AJ22/$AM$43</f>
        <v>0.0100768016024052</v>
      </c>
      <c r="AV22" s="43" t="n">
        <f aca="false">AU22*$J$43</f>
        <v>117897.248610329</v>
      </c>
      <c r="AW22" s="44" t="n">
        <f aca="false">0.35*AL22/$AM$43</f>
        <v>0.0123941916713466</v>
      </c>
      <c r="AX22" s="43" t="n">
        <f aca="false">AW22*$J$43</f>
        <v>145010.406521454</v>
      </c>
    </row>
    <row r="23" customFormat="false" ht="13.8" hidden="false" customHeight="false" outlineLevel="0" collapsed="false">
      <c r="A23" s="13" t="s">
        <v>29</v>
      </c>
      <c r="B23" s="14"/>
      <c r="C23" s="14"/>
      <c r="D23" s="14"/>
      <c r="E23" s="14"/>
      <c r="F23" s="14"/>
      <c r="G23" s="14"/>
      <c r="H23" s="14"/>
      <c r="I23" s="15" t="n">
        <f aca="false">AO23+AQ23+AS23+AU23+AW23</f>
        <v>0.0202870625452547</v>
      </c>
      <c r="J23" s="43" t="n">
        <f aca="false">ROUND(AP23+AR23+AT23+AV23+AX23,0)</f>
        <v>237356</v>
      </c>
      <c r="K23" s="15" t="n">
        <f aca="false">I23-DatosMinisterio!J23</f>
        <v>0</v>
      </c>
      <c r="L23" s="43" t="n">
        <f aca="false">J23-DatosMinisterio!K23</f>
        <v>0</v>
      </c>
      <c r="M23" s="44" t="n">
        <f aca="false">P59/P$77</f>
        <v>0.0424606542333664</v>
      </c>
      <c r="N23" s="43" t="n">
        <f aca="false">ROUND((N$43-N$42-N$41)*M23,0)</f>
        <v>9215855</v>
      </c>
      <c r="O23" s="43" t="n">
        <f aca="false">N23-DatosMinisterio!L23</f>
        <v>1</v>
      </c>
      <c r="P23" s="14" t="n">
        <f aca="false">N23+J23</f>
        <v>9453211</v>
      </c>
      <c r="Q23" s="43" t="n">
        <f aca="false">P23-DatosMinisterio!M23</f>
        <v>1</v>
      </c>
      <c r="S23" s="14" t="n">
        <f aca="false">B23+DatosMinisterio!B23</f>
        <v>10407</v>
      </c>
      <c r="T23" s="14" t="n">
        <f aca="false">C23+DatosMinisterio!C23</f>
        <v>52</v>
      </c>
      <c r="U23" s="14" t="n">
        <f aca="false">D23+DatosMinisterio!D23</f>
        <v>590.900453486354</v>
      </c>
      <c r="V23" s="14" t="n">
        <f aca="false">E23+DatosMinisterio!E23</f>
        <v>362.663479007765</v>
      </c>
      <c r="W23" s="14" t="n">
        <f aca="false">F23+DatosMinisterio!F23</f>
        <v>63</v>
      </c>
      <c r="X23" s="14" t="n">
        <f aca="false">G23+DatosMinisterio!G23</f>
        <v>328</v>
      </c>
      <c r="Y23" s="14" t="n">
        <f aca="false">H23+DatosMinisterio!H23</f>
        <v>34</v>
      </c>
      <c r="Z23" s="14" t="n">
        <f aca="false">X23+0.33*Y23</f>
        <v>339.22</v>
      </c>
      <c r="AC23" s="50" t="n">
        <f aca="false">IF(T23&gt;0,S23/T23,0)</f>
        <v>200.134615384615</v>
      </c>
      <c r="AD23" s="51" t="n">
        <f aca="false">EXP((((AC23-AC43)/AC44+2)/4-1.9)^3)</f>
        <v>0.0767742003080477</v>
      </c>
      <c r="AE23" s="52" t="n">
        <f aca="false">S23/U23</f>
        <v>17.6121035930807</v>
      </c>
      <c r="AF23" s="51" t="n">
        <f aca="false">EXP((((AE23-AE43)/AE44+2)/4-1.9)^3)</f>
        <v>0.0884949474146897</v>
      </c>
      <c r="AG23" s="51" t="n">
        <f aca="false">V23/U23</f>
        <v>0.613747166494839</v>
      </c>
      <c r="AH23" s="51" t="n">
        <f aca="false">EXP((((AG23-AG43)/AG44+2)/4-1.9)^3)</f>
        <v>0.028066174374985</v>
      </c>
      <c r="AI23" s="51" t="n">
        <f aca="false">W23/U23</f>
        <v>0.106616943054106</v>
      </c>
      <c r="AJ23" s="51" t="n">
        <f aca="false">EXP((((AI23-AI43)/AI44+2)/4-1.9)^3)</f>
        <v>0.0361751034678844</v>
      </c>
      <c r="AK23" s="51" t="n">
        <f aca="false">Z23/U23</f>
        <v>0.574073006711331</v>
      </c>
      <c r="AL23" s="51" t="n">
        <f aca="false">EXP((((AK23-AK43)/AK44+2)/4-1.9)^3)</f>
        <v>0.0924583247277304</v>
      </c>
      <c r="AM23" s="51" t="n">
        <f aca="false">0.01*AD23+0.15*AF23+0.24*AH23+0.25*AJ23+0.35*AL23</f>
        <v>0.0621820554869571</v>
      </c>
      <c r="AO23" s="44" t="n">
        <f aca="false">0.01*AD23/$AM$43</f>
        <v>0.000250477889692465</v>
      </c>
      <c r="AP23" s="43" t="n">
        <f aca="false">AO23*$J$43</f>
        <v>2930.5582463204</v>
      </c>
      <c r="AQ23" s="44" t="n">
        <f aca="false">0.15*AF23/$AM$43</f>
        <v>0.00433075712699158</v>
      </c>
      <c r="AR23" s="43" t="n">
        <f aca="false">AQ23*$J$43</f>
        <v>50669.2867258607</v>
      </c>
      <c r="AS23" s="44" t="n">
        <f aca="false">0.24*AH23/$AM$43</f>
        <v>0.00219759953765095</v>
      </c>
      <c r="AT23" s="43" t="n">
        <f aca="false">AS23*$J$43</f>
        <v>25711.6245073772</v>
      </c>
      <c r="AU23" s="44" t="n">
        <f aca="false">0.25*AJ23/$AM$43</f>
        <v>0.00295055615678371</v>
      </c>
      <c r="AV23" s="43" t="n">
        <f aca="false">AU23*$J$43</f>
        <v>34521.1175609567</v>
      </c>
      <c r="AW23" s="44" t="n">
        <f aca="false">0.35*AL23/$AM$43</f>
        <v>0.010557671834136</v>
      </c>
      <c r="AX23" s="43" t="n">
        <f aca="false">AW23*$J$43</f>
        <v>123523.366846709</v>
      </c>
    </row>
    <row r="24" customFormat="false" ht="13.8" hidden="false" customHeight="false" outlineLevel="0" collapsed="false">
      <c r="A24" s="13" t="s">
        <v>30</v>
      </c>
      <c r="B24" s="14"/>
      <c r="C24" s="14"/>
      <c r="D24" s="14"/>
      <c r="E24" s="14"/>
      <c r="F24" s="14"/>
      <c r="G24" s="14"/>
      <c r="H24" s="14"/>
      <c r="I24" s="15" t="n">
        <f aca="false">AO24+AQ24+AS24+AU24+AW24</f>
        <v>0.0187009610205234</v>
      </c>
      <c r="J24" s="43" t="n">
        <f aca="false">ROUND(AP24+AR24+AT24+AV24+AX24,0)</f>
        <v>218799</v>
      </c>
      <c r="K24" s="15" t="n">
        <f aca="false">I24-DatosMinisterio!J24</f>
        <v>-1.14491749414469E-016</v>
      </c>
      <c r="L24" s="43" t="n">
        <f aca="false">J24-DatosMinisterio!K24</f>
        <v>0</v>
      </c>
      <c r="M24" s="44" t="n">
        <f aca="false">P60/P$77</f>
        <v>0.0188669899371443</v>
      </c>
      <c r="N24" s="43" t="n">
        <f aca="false">ROUND((N$43-N$42-N$41)*M24,0)</f>
        <v>4094978</v>
      </c>
      <c r="O24" s="43" t="n">
        <f aca="false">N24-DatosMinisterio!L24</f>
        <v>1</v>
      </c>
      <c r="P24" s="14" t="n">
        <f aca="false">N24+J24</f>
        <v>4313777</v>
      </c>
      <c r="Q24" s="43" t="n">
        <f aca="false">P24-DatosMinisterio!M24</f>
        <v>1</v>
      </c>
      <c r="S24" s="14" t="n">
        <f aca="false">B24+DatosMinisterio!B24</f>
        <v>14737</v>
      </c>
      <c r="T24" s="14" t="n">
        <f aca="false">C24+DatosMinisterio!C24</f>
        <v>60</v>
      </c>
      <c r="U24" s="14" t="n">
        <f aca="false">D24+DatosMinisterio!D24</f>
        <v>873.127188768983</v>
      </c>
      <c r="V24" s="14" t="n">
        <f aca="false">E24+DatosMinisterio!E24</f>
        <v>557.723307022633</v>
      </c>
      <c r="W24" s="14" t="n">
        <f aca="false">F24+DatosMinisterio!F24</f>
        <v>120</v>
      </c>
      <c r="X24" s="14" t="n">
        <f aca="false">G24+DatosMinisterio!G24</f>
        <v>409</v>
      </c>
      <c r="Y24" s="14" t="n">
        <f aca="false">H24+DatosMinisterio!H24</f>
        <v>42</v>
      </c>
      <c r="Z24" s="14" t="n">
        <f aca="false">X24+0.33*Y24</f>
        <v>422.86</v>
      </c>
      <c r="AC24" s="50" t="n">
        <f aca="false">IF(T24&gt;0,S24/T24,0)</f>
        <v>245.616666666667</v>
      </c>
      <c r="AD24" s="51" t="n">
        <f aca="false">EXP((((AC24-AC43)/AC44+2)/4-1.9)^3)</f>
        <v>0.145415634724799</v>
      </c>
      <c r="AE24" s="52" t="n">
        <f aca="false">S24/U24</f>
        <v>16.8784115184611</v>
      </c>
      <c r="AF24" s="51" t="n">
        <f aca="false">EXP((((AE24-AE43)/AE44+2)/4-1.9)^3)</f>
        <v>0.0750947696745891</v>
      </c>
      <c r="AG24" s="51" t="n">
        <f aca="false">V24/U24</f>
        <v>0.638765250007807</v>
      </c>
      <c r="AH24" s="51" t="n">
        <f aca="false">EXP((((AG24-AG43)/AG44+2)/4-1.9)^3)</f>
        <v>0.0404073658278324</v>
      </c>
      <c r="AI24" s="51" t="n">
        <f aca="false">W24/U24</f>
        <v>0.13743702125367</v>
      </c>
      <c r="AJ24" s="51" t="n">
        <f aca="false">EXP((((AI24-AI43)/AI44+2)/4-1.9)^3)</f>
        <v>0.0561225767960591</v>
      </c>
      <c r="AK24" s="51" t="n">
        <f aca="false">Z24/U24</f>
        <v>0.484305156727725</v>
      </c>
      <c r="AL24" s="51" t="n">
        <f aca="false">EXP((((AK24-AK43)/AK44+2)/4-1.9)^3)</f>
        <v>0.0596391366520963</v>
      </c>
      <c r="AM24" s="51" t="n">
        <f aca="false">0.01*AD24+0.15*AF24+0.24*AH24+0.25*AJ24+0.35*AL24</f>
        <v>0.0573204816243646</v>
      </c>
      <c r="AO24" s="44" t="n">
        <f aca="false">0.01*AD24/$AM$43</f>
        <v>0.000474422412320978</v>
      </c>
      <c r="AP24" s="43" t="n">
        <f aca="false">AO24*$J$43</f>
        <v>5550.67960039702</v>
      </c>
      <c r="AQ24" s="44" t="n">
        <f aca="false">0.15*AF24/$AM$43</f>
        <v>0.00367498053243697</v>
      </c>
      <c r="AR24" s="43" t="n">
        <f aca="false">AQ24*$J$43</f>
        <v>42996.7871320822</v>
      </c>
      <c r="AS24" s="44" t="n">
        <f aca="false">0.24*AH24/$AM$43</f>
        <v>0.00316392278030179</v>
      </c>
      <c r="AT24" s="43" t="n">
        <f aca="false">AS24*$J$43</f>
        <v>37017.4788917239</v>
      </c>
      <c r="AU24" s="44" t="n">
        <f aca="false">0.25*AJ24/$AM$43</f>
        <v>0.00457753533855651</v>
      </c>
      <c r="AV24" s="43" t="n">
        <f aca="false">AU24*$J$43</f>
        <v>53556.5592264465</v>
      </c>
      <c r="AW24" s="44" t="n">
        <f aca="false">0.35*AL24/$AM$43</f>
        <v>0.00681009995690714</v>
      </c>
      <c r="AX24" s="43" t="n">
        <f aca="false">AW24*$J$43</f>
        <v>79677.2705626193</v>
      </c>
    </row>
    <row r="25" customFormat="false" ht="13.8" hidden="false" customHeight="false" outlineLevel="0" collapsed="false">
      <c r="A25" s="13" t="s">
        <v>31</v>
      </c>
      <c r="B25" s="14"/>
      <c r="C25" s="14"/>
      <c r="D25" s="14"/>
      <c r="E25" s="14"/>
      <c r="F25" s="14"/>
      <c r="G25" s="14"/>
      <c r="H25" s="14"/>
      <c r="I25" s="15" t="n">
        <f aca="false">AO25+AQ25+AS25+AU25+AW25</f>
        <v>0.0173311294064696</v>
      </c>
      <c r="J25" s="43" t="n">
        <f aca="false">ROUND(AP25+AR25+AT25+AV25+AX25,0)</f>
        <v>202772</v>
      </c>
      <c r="K25" s="15" t="n">
        <f aca="false">I25-DatosMinisterio!J25</f>
        <v>0</v>
      </c>
      <c r="L25" s="43" t="n">
        <f aca="false">J25-DatosMinisterio!K25</f>
        <v>0</v>
      </c>
      <c r="M25" s="44" t="n">
        <f aca="false">P61/P$77</f>
        <v>0.0183074923227827</v>
      </c>
      <c r="N25" s="43" t="n">
        <f aca="false">ROUND((N$43-N$42-N$41)*M25,0)</f>
        <v>3973542</v>
      </c>
      <c r="O25" s="43" t="n">
        <f aca="false">N25-DatosMinisterio!L25</f>
        <v>2</v>
      </c>
      <c r="P25" s="14" t="n">
        <f aca="false">N25+J25</f>
        <v>4176314</v>
      </c>
      <c r="Q25" s="43" t="n">
        <f aca="false">P25-DatosMinisterio!M25</f>
        <v>2</v>
      </c>
      <c r="S25" s="14" t="n">
        <f aca="false">B25+DatosMinisterio!B25</f>
        <v>6369</v>
      </c>
      <c r="T25" s="14" t="n">
        <f aca="false">C25+DatosMinisterio!C25</f>
        <v>56</v>
      </c>
      <c r="U25" s="14" t="n">
        <f aca="false">D25+DatosMinisterio!D25</f>
        <v>399.74839743611</v>
      </c>
      <c r="V25" s="14" t="n">
        <f aca="false">E25+DatosMinisterio!E25</f>
        <v>256.785057515162</v>
      </c>
      <c r="W25" s="14" t="n">
        <f aca="false">F25+DatosMinisterio!F25</f>
        <v>39</v>
      </c>
      <c r="X25" s="14" t="n">
        <f aca="false">G25+DatosMinisterio!G25</f>
        <v>207</v>
      </c>
      <c r="Y25" s="14" t="n">
        <f aca="false">H25+DatosMinisterio!H25</f>
        <v>11</v>
      </c>
      <c r="Z25" s="14" t="n">
        <f aca="false">X25+0.33*Y25</f>
        <v>210.63</v>
      </c>
      <c r="AC25" s="50" t="n">
        <f aca="false">IF(T25&gt;0,S25/T25,0)</f>
        <v>113.732142857143</v>
      </c>
      <c r="AD25" s="51" t="n">
        <f aca="false">EXP((((AC25-AC43)/AC44+2)/4-1.9)^3)</f>
        <v>0.0159086073199684</v>
      </c>
      <c r="AE25" s="52" t="n">
        <f aca="false">S25/U25</f>
        <v>15.9325216582461</v>
      </c>
      <c r="AF25" s="51" t="n">
        <f aca="false">EXP((((AE25-AE43)/AE44+2)/4-1.9)^3)</f>
        <v>0.0601203092117074</v>
      </c>
      <c r="AG25" s="51" t="n">
        <f aca="false">V25/U25</f>
        <v>0.642366696557434</v>
      </c>
      <c r="AH25" s="51" t="n">
        <f aca="false">EXP((((AG25-AG43)/AG44+2)/4-1.9)^3)</f>
        <v>0.0424930469765028</v>
      </c>
      <c r="AI25" s="51" t="n">
        <f aca="false">W25/U25</f>
        <v>0.0975613667250116</v>
      </c>
      <c r="AJ25" s="51" t="n">
        <f aca="false">EXP((((AI25-AI43)/AI44+2)/4-1.9)^3)</f>
        <v>0.0315426763552328</v>
      </c>
      <c r="AK25" s="51" t="n">
        <f aca="false">Z25/U25</f>
        <v>0.526906427520236</v>
      </c>
      <c r="AL25" s="51" t="n">
        <f aca="false">EXP((((AK25-AK43)/AK44+2)/4-1.9)^3)</f>
        <v>0.0738876164759996</v>
      </c>
      <c r="AM25" s="51" t="n">
        <f aca="false">0.01*AD25+0.15*AF25+0.24*AH25+0.25*AJ25+0.35*AL25</f>
        <v>0.0531217985847245</v>
      </c>
      <c r="AO25" s="44" t="n">
        <f aca="false">0.01*AD25/$AM$43</f>
        <v>5.19022584860984E-005</v>
      </c>
      <c r="AP25" s="43" t="n">
        <f aca="false">AO25*$J$43</f>
        <v>607.249573189231</v>
      </c>
      <c r="AQ25" s="44" t="n">
        <f aca="false">0.15*AF25/$AM$43</f>
        <v>0.00294216184315535</v>
      </c>
      <c r="AR25" s="43" t="n">
        <f aca="false">AQ25*$J$43</f>
        <v>34422.9051995543</v>
      </c>
      <c r="AS25" s="44" t="n">
        <f aca="false">0.24*AH25/$AM$43</f>
        <v>0.00332723295812534</v>
      </c>
      <c r="AT25" s="43" t="n">
        <f aca="false">AS25*$J$43</f>
        <v>38928.186415316</v>
      </c>
      <c r="AU25" s="44" t="n">
        <f aca="false">0.25*AJ25/$AM$43</f>
        <v>0.00257272071119278</v>
      </c>
      <c r="AV25" s="43" t="n">
        <f aca="false">AU25*$J$43</f>
        <v>30100.4927218217</v>
      </c>
      <c r="AW25" s="44" t="n">
        <f aca="false">0.35*AL25/$AM$43</f>
        <v>0.00843711163551006</v>
      </c>
      <c r="AX25" s="43" t="n">
        <f aca="false">AW25*$J$43</f>
        <v>98713.0924367318</v>
      </c>
    </row>
    <row r="26" customFormat="false" ht="13.8" hidden="false" customHeight="false" outlineLevel="0" collapsed="false">
      <c r="A26" s="13" t="s">
        <v>32</v>
      </c>
      <c r="B26" s="14"/>
      <c r="C26" s="14"/>
      <c r="D26" s="14"/>
      <c r="E26" s="14"/>
      <c r="F26" s="14"/>
      <c r="G26" s="14"/>
      <c r="H26" s="14"/>
      <c r="I26" s="15" t="n">
        <f aca="false">AO26+AQ26+AS26+AU26+AW26</f>
        <v>0.0148614762290975</v>
      </c>
      <c r="J26" s="43" t="n">
        <f aca="false">ROUND(AP26+AR26+AT26+AV26+AX26,0)</f>
        <v>173877</v>
      </c>
      <c r="K26" s="15" t="n">
        <f aca="false">I26-DatosMinisterio!J26</f>
        <v>0</v>
      </c>
      <c r="L26" s="43" t="n">
        <f aca="false">J26-DatosMinisterio!K26</f>
        <v>0</v>
      </c>
      <c r="M26" s="44" t="n">
        <f aca="false">P62/P$77</f>
        <v>0.02002974335088</v>
      </c>
      <c r="N26" s="43" t="n">
        <f aca="false">ROUND((N$43-N$42-N$41)*M26,0)</f>
        <v>4347347</v>
      </c>
      <c r="O26" s="43" t="n">
        <f aca="false">N26-DatosMinisterio!L26</f>
        <v>-1</v>
      </c>
      <c r="P26" s="14" t="n">
        <f aca="false">N26+J26</f>
        <v>4521224</v>
      </c>
      <c r="Q26" s="43" t="n">
        <f aca="false">P26-DatosMinisterio!M26</f>
        <v>-1</v>
      </c>
      <c r="S26" s="14" t="n">
        <f aca="false">B26+DatosMinisterio!B26</f>
        <v>7084</v>
      </c>
      <c r="T26" s="14" t="n">
        <f aca="false">C26+DatosMinisterio!C26</f>
        <v>41</v>
      </c>
      <c r="U26" s="14" t="n">
        <f aca="false">D26+DatosMinisterio!D26</f>
        <v>370.415040543213</v>
      </c>
      <c r="V26" s="14" t="n">
        <f aca="false">E26+DatosMinisterio!E26</f>
        <v>209.558441558442</v>
      </c>
      <c r="W26" s="14" t="n">
        <f aca="false">F26+DatosMinisterio!F26</f>
        <v>28</v>
      </c>
      <c r="X26" s="14" t="n">
        <f aca="false">G26+DatosMinisterio!G26</f>
        <v>165</v>
      </c>
      <c r="Y26" s="14" t="n">
        <f aca="false">H26+DatosMinisterio!H26</f>
        <v>14</v>
      </c>
      <c r="Z26" s="14" t="n">
        <f aca="false">X26+0.33*Y26</f>
        <v>169.62</v>
      </c>
      <c r="AC26" s="50" t="n">
        <f aca="false">IF(T26&gt;0,S26/T26,0)</f>
        <v>172.780487804878</v>
      </c>
      <c r="AD26" s="51" t="n">
        <f aca="false">EXP((((AC26-AC43)/AC44+2)/4-1.9)^3)</f>
        <v>0.049209458282852</v>
      </c>
      <c r="AE26" s="52" t="n">
        <f aca="false">S26/U26</f>
        <v>19.12449340505</v>
      </c>
      <c r="AF26" s="51" t="n">
        <f aca="false">EXP((((AE26-AE43)/AE44+2)/4-1.9)^3)</f>
        <v>0.121413330817281</v>
      </c>
      <c r="AG26" s="51" t="n">
        <f aca="false">V26/U26</f>
        <v>0.565739558661346</v>
      </c>
      <c r="AH26" s="51" t="n">
        <f aca="false">EXP((((AG26-AG43)/AG44+2)/4-1.9)^3)</f>
        <v>0.0129347836568332</v>
      </c>
      <c r="AI26" s="51" t="n">
        <f aca="false">W26/U26</f>
        <v>0.075590883023913</v>
      </c>
      <c r="AJ26" s="51" t="n">
        <f aca="false">EXP((((AI26-AI43)/AI44+2)/4-1.9)^3)</f>
        <v>0.0222718046533006</v>
      </c>
      <c r="AK26" s="51" t="n">
        <f aca="false">Z26/U26</f>
        <v>0.45791877066129</v>
      </c>
      <c r="AL26" s="51" t="n">
        <f aca="false">EXP((((AK26-AK43)/AK44+2)/4-1.9)^3)</f>
        <v>0.0519304264638008</v>
      </c>
      <c r="AM26" s="51" t="n">
        <f aca="false">0.01*AD26+0.15*AF26+0.24*AH26+0.25*AJ26+0.35*AL26</f>
        <v>0.0455520427087161</v>
      </c>
      <c r="AO26" s="44" t="n">
        <f aca="false">0.01*AD26/$AM$43</f>
        <v>0.000160547178793683</v>
      </c>
      <c r="AP26" s="43" t="n">
        <f aca="false">AO26*$J$43</f>
        <v>1878.38079965849</v>
      </c>
      <c r="AQ26" s="44" t="n">
        <f aca="false">0.15*AF26/$AM$43</f>
        <v>0.00594171377134966</v>
      </c>
      <c r="AR26" s="43" t="n">
        <f aca="false">AQ26*$J$43</f>
        <v>69517.2668185733</v>
      </c>
      <c r="AS26" s="44" t="n">
        <f aca="false">0.24*AH26/$AM$43</f>
        <v>0.00101280189469666</v>
      </c>
      <c r="AT26" s="43" t="n">
        <f aca="false">AS26*$J$43</f>
        <v>11849.6484781009</v>
      </c>
      <c r="AU26" s="44" t="n">
        <f aca="false">0.25*AJ26/$AM$43</f>
        <v>0.00181655901553454</v>
      </c>
      <c r="AV26" s="43" t="n">
        <f aca="false">AU26*$J$43</f>
        <v>21253.5006959641</v>
      </c>
      <c r="AW26" s="44" t="n">
        <f aca="false">0.35*AL26/$AM$43</f>
        <v>0.00592985436872297</v>
      </c>
      <c r="AX26" s="43" t="n">
        <f aca="false">AW26*$J$43</f>
        <v>69378.5133732821</v>
      </c>
    </row>
    <row r="27" customFormat="false" ht="13.8" hidden="false" customHeight="false" outlineLevel="0" collapsed="false">
      <c r="A27" s="13" t="s">
        <v>33</v>
      </c>
      <c r="B27" s="14"/>
      <c r="C27" s="14"/>
      <c r="D27" s="14"/>
      <c r="E27" s="14"/>
      <c r="F27" s="14"/>
      <c r="G27" s="14"/>
      <c r="H27" s="14"/>
      <c r="I27" s="15" t="n">
        <f aca="false">AO27+AQ27+AS27+AU27+AW27</f>
        <v>0.0474535778076462</v>
      </c>
      <c r="J27" s="43" t="n">
        <f aca="false">ROUND(AP27+AR27+AT27+AV27+AX27,0)</f>
        <v>555201</v>
      </c>
      <c r="K27" s="15" t="n">
        <f aca="false">I27-DatosMinisterio!J27</f>
        <v>3.95516952522712E-016</v>
      </c>
      <c r="L27" s="43" t="n">
        <f aca="false">J27-DatosMinisterio!K27</f>
        <v>0</v>
      </c>
      <c r="M27" s="44" t="n">
        <f aca="false">P63/P$77</f>
        <v>0.0290203393828066</v>
      </c>
      <c r="N27" s="43" t="n">
        <f aca="false">ROUND((N$43-N$42-N$41)*M27,0)</f>
        <v>6298707</v>
      </c>
      <c r="O27" s="43" t="n">
        <f aca="false">N27-DatosMinisterio!L27</f>
        <v>3</v>
      </c>
      <c r="P27" s="14" t="n">
        <f aca="false">N27+J27</f>
        <v>6853908</v>
      </c>
      <c r="Q27" s="43" t="n">
        <f aca="false">P27-DatosMinisterio!M27</f>
        <v>3</v>
      </c>
      <c r="S27" s="14" t="n">
        <f aca="false">B27+DatosMinisterio!B27</f>
        <v>11028</v>
      </c>
      <c r="T27" s="14" t="n">
        <f aca="false">C27+DatosMinisterio!C27</f>
        <v>62</v>
      </c>
      <c r="U27" s="14" t="n">
        <f aca="false">D27+DatosMinisterio!D27</f>
        <v>498.667793161615</v>
      </c>
      <c r="V27" s="14" t="n">
        <f aca="false">E27+DatosMinisterio!E27</f>
        <v>426.726378193605</v>
      </c>
      <c r="W27" s="14" t="n">
        <f aca="false">F27+DatosMinisterio!F27</f>
        <v>66</v>
      </c>
      <c r="X27" s="14" t="n">
        <f aca="false">G27+DatosMinisterio!G27</f>
        <v>198</v>
      </c>
      <c r="Y27" s="14" t="n">
        <f aca="false">H27+DatosMinisterio!H27</f>
        <v>26</v>
      </c>
      <c r="Z27" s="14" t="n">
        <f aca="false">X27+0.33*Y27</f>
        <v>206.58</v>
      </c>
      <c r="AC27" s="50" t="n">
        <f aca="false">IF(T27&gt;0,S27/T27,0)</f>
        <v>177.870967741935</v>
      </c>
      <c r="AD27" s="51" t="n">
        <f aca="false">EXP((((AC27-AC43)/AC44+2)/4-1.9)^3)</f>
        <v>0.0536491020108029</v>
      </c>
      <c r="AE27" s="52" t="n">
        <f aca="false">S27/U27</f>
        <v>22.1149233041122</v>
      </c>
      <c r="AF27" s="51" t="n">
        <f aca="false">EXP((((AE27-AE43)/AE44+2)/4-1.9)^3)</f>
        <v>0.208755935181747</v>
      </c>
      <c r="AG27" s="51" t="n">
        <f aca="false">V27/U27</f>
        <v>0.855732782516608</v>
      </c>
      <c r="AH27" s="51" t="n">
        <f aca="false">EXP((((AG27-AG43)/AG44+2)/4-1.9)^3)</f>
        <v>0.359161313261544</v>
      </c>
      <c r="AI27" s="51" t="n">
        <f aca="false">W27/U27</f>
        <v>0.132352642190008</v>
      </c>
      <c r="AJ27" s="51" t="n">
        <f aca="false">EXP((((AI27-AI43)/AI44+2)/4-1.9)^3)</f>
        <v>0.0523490890609412</v>
      </c>
      <c r="AK27" s="51" t="n">
        <f aca="false">Z27/U27</f>
        <v>0.414263770054724</v>
      </c>
      <c r="AL27" s="51" t="n">
        <f aca="false">EXP((((AK27-AK43)/AK44+2)/4-1.9)^3)</f>
        <v>0.0408986109079041</v>
      </c>
      <c r="AM27" s="51" t="n">
        <f aca="false">0.01*AD27+0.15*AF27+0.24*AH27+0.25*AJ27+0.35*AL27</f>
        <v>0.145450382563142</v>
      </c>
      <c r="AO27" s="44" t="n">
        <f aca="false">0.01*AD27/$AM$43</f>
        <v>0.000175031635649002</v>
      </c>
      <c r="AP27" s="43" t="n">
        <f aca="false">AO27*$J$43</f>
        <v>2047.84703291741</v>
      </c>
      <c r="AQ27" s="44" t="n">
        <f aca="false">0.15*AF27/$AM$43</f>
        <v>0.0102160776462597</v>
      </c>
      <c r="AR27" s="43" t="n">
        <f aca="false">AQ27*$J$43</f>
        <v>119526.75993899</v>
      </c>
      <c r="AS27" s="44" t="n">
        <f aca="false">0.24*AH27/$AM$43</f>
        <v>0.0281225622494943</v>
      </c>
      <c r="AT27" s="43" t="n">
        <f aca="false">AS27*$J$43</f>
        <v>329030.266140867</v>
      </c>
      <c r="AU27" s="44" t="n">
        <f aca="false">0.25*AJ27/$AM$43</f>
        <v>0.00426975771245284</v>
      </c>
      <c r="AV27" s="43" t="n">
        <f aca="false">AU27*$J$43</f>
        <v>49955.6016276802</v>
      </c>
      <c r="AW27" s="44" t="n">
        <f aca="false">0.35*AL27/$AM$43</f>
        <v>0.00467014856379028</v>
      </c>
      <c r="AX27" s="43" t="n">
        <f aca="false">AW27*$J$43</f>
        <v>54640.1217367359</v>
      </c>
    </row>
    <row r="28" customFormat="false" ht="13.8" hidden="false" customHeight="false" outlineLevel="0" collapsed="false">
      <c r="A28" s="13" t="s">
        <v>34</v>
      </c>
      <c r="B28" s="14"/>
      <c r="C28" s="14"/>
      <c r="D28" s="14"/>
      <c r="E28" s="14"/>
      <c r="F28" s="14"/>
      <c r="G28" s="14"/>
      <c r="H28" s="14"/>
      <c r="I28" s="15" t="n">
        <f aca="false">AO28+AQ28+AS28+AU28+AW28</f>
        <v>0.115224781259667</v>
      </c>
      <c r="J28" s="43" t="n">
        <f aca="false">ROUND(AP28+AR28+AT28+AV28+AX28,0)</f>
        <v>1348115</v>
      </c>
      <c r="K28" s="15" t="n">
        <f aca="false">I28-DatosMinisterio!J28</f>
        <v>0</v>
      </c>
      <c r="L28" s="43" t="n">
        <f aca="false">J28-DatosMinisterio!K28</f>
        <v>0</v>
      </c>
      <c r="M28" s="44" t="n">
        <f aca="false">P64/P$77</f>
        <v>0.0506811618947761</v>
      </c>
      <c r="N28" s="43" t="n">
        <f aca="false">ROUND((N$43-N$42-N$41)*M28,0)</f>
        <v>11000071</v>
      </c>
      <c r="O28" s="43" t="n">
        <f aca="false">N28-DatosMinisterio!L28</f>
        <v>0</v>
      </c>
      <c r="P28" s="14" t="n">
        <f aca="false">N28+J28</f>
        <v>12348186</v>
      </c>
      <c r="Q28" s="43" t="n">
        <f aca="false">P28-DatosMinisterio!M28</f>
        <v>0</v>
      </c>
      <c r="S28" s="14" t="n">
        <f aca="false">B28+DatosMinisterio!B28</f>
        <v>9346</v>
      </c>
      <c r="T28" s="14" t="n">
        <f aca="false">C28+DatosMinisterio!C28</f>
        <v>48</v>
      </c>
      <c r="U28" s="14" t="n">
        <f aca="false">D28+DatosMinisterio!D28</f>
        <v>423.957992007992</v>
      </c>
      <c r="V28" s="14" t="n">
        <f aca="false">E28+DatosMinisterio!E28</f>
        <v>300.007992007992</v>
      </c>
      <c r="W28" s="14" t="n">
        <f aca="false">F28+DatosMinisterio!F28</f>
        <v>160</v>
      </c>
      <c r="X28" s="14" t="n">
        <f aca="false">G28+DatosMinisterio!G28</f>
        <v>450</v>
      </c>
      <c r="Y28" s="14" t="n">
        <f aca="false">H28+DatosMinisterio!H28</f>
        <v>40</v>
      </c>
      <c r="Z28" s="14" t="n">
        <f aca="false">X28+0.33*Y28</f>
        <v>463.2</v>
      </c>
      <c r="AC28" s="50" t="n">
        <f aca="false">IF(T28&gt;0,S28/T28,0)</f>
        <v>194.708333333333</v>
      </c>
      <c r="AD28" s="51" t="n">
        <f aca="false">EXP((((AC28-AC43)/AC44+2)/4-1.9)^3)</f>
        <v>0.0705542539916422</v>
      </c>
      <c r="AE28" s="52" t="n">
        <f aca="false">S28/U28</f>
        <v>22.0446369125737</v>
      </c>
      <c r="AF28" s="51" t="n">
        <f aca="false">EXP((((AE28-AE43)/AE44+2)/4-1.9)^3)</f>
        <v>0.206363277003024</v>
      </c>
      <c r="AG28" s="51" t="n">
        <f aca="false">V28/U28</f>
        <v>0.707636128256633</v>
      </c>
      <c r="AH28" s="51" t="n">
        <f aca="false">EXP((((AG28-AG43)/AG44+2)/4-1.9)^3)</f>
        <v>0.0967895386023498</v>
      </c>
      <c r="AI28" s="51" t="n">
        <f aca="false">W28/U28</f>
        <v>0.377395881233874</v>
      </c>
      <c r="AJ28" s="51" t="n">
        <f aca="false">EXP((((AI28-AI43)/AI44+2)/4-1.9)^3)</f>
        <v>0.498608597231518</v>
      </c>
      <c r="AK28" s="51" t="n">
        <f aca="false">Z28/U28</f>
        <v>1.09256107617207</v>
      </c>
      <c r="AL28" s="51" t="n">
        <f aca="false">EXP((((AK28-AK43)/AK44+2)/4-1.9)^3)</f>
        <v>0.496099506219534</v>
      </c>
      <c r="AM28" s="51" t="n">
        <f aca="false">0.01*AD28+0.15*AF28+0.24*AH28+0.25*AJ28+0.35*AL28</f>
        <v>0.35317649983965</v>
      </c>
      <c r="AO28" s="44" t="n">
        <f aca="false">0.01*AD28/$AM$43</f>
        <v>0.000230185147845822</v>
      </c>
      <c r="AP28" s="43" t="n">
        <f aca="false">AO28*$J$43</f>
        <v>2693.1358453566</v>
      </c>
      <c r="AQ28" s="44" t="n">
        <f aca="false">0.15*AF28/$AM$43</f>
        <v>0.0100989859730888</v>
      </c>
      <c r="AR28" s="43" t="n">
        <f aca="false">AQ28*$J$43</f>
        <v>118156.802818991</v>
      </c>
      <c r="AS28" s="44" t="n">
        <f aca="false">0.24*AH28/$AM$43</f>
        <v>0.00757868323769676</v>
      </c>
      <c r="AT28" s="43" t="n">
        <f aca="false">AS28*$J$43</f>
        <v>88669.5934948647</v>
      </c>
      <c r="AU28" s="44" t="n">
        <f aca="false">0.25*AJ28/$AM$43</f>
        <v>0.0406680983702735</v>
      </c>
      <c r="AV28" s="43" t="n">
        <f aca="false">AU28*$J$43</f>
        <v>475811.382743215</v>
      </c>
      <c r="AW28" s="44" t="n">
        <f aca="false">0.35*AL28/$AM$43</f>
        <v>0.0566488285307622</v>
      </c>
      <c r="AX28" s="43" t="n">
        <f aca="false">AW28*$J$43</f>
        <v>662783.816164552</v>
      </c>
    </row>
    <row r="29" customFormat="false" ht="13.8" hidden="false" customHeight="false" outlineLevel="0" collapsed="false">
      <c r="A29" s="13" t="s">
        <v>35</v>
      </c>
      <c r="B29" s="14"/>
      <c r="C29" s="14"/>
      <c r="D29" s="14"/>
      <c r="E29" s="14"/>
      <c r="F29" s="14"/>
      <c r="G29" s="14"/>
      <c r="H29" s="14"/>
      <c r="I29" s="15" t="n">
        <f aca="false">AO29+AQ29+AS29+AU29+AW29</f>
        <v>0.0083698992537501</v>
      </c>
      <c r="J29" s="43" t="n">
        <f aca="false">ROUND(AP29+AR29+AT29+AV29+AX29,0)</f>
        <v>97927</v>
      </c>
      <c r="K29" s="15" t="n">
        <f aca="false">I29-DatosMinisterio!J29</f>
        <v>0</v>
      </c>
      <c r="L29" s="43" t="n">
        <f aca="false">J29-DatosMinisterio!K29</f>
        <v>0</v>
      </c>
      <c r="M29" s="44" t="n">
        <f aca="false">P65/P$77</f>
        <v>0.00952969651201819</v>
      </c>
      <c r="N29" s="43" t="n">
        <f aca="false">ROUND((N$43-N$42-N$41)*M29,0)</f>
        <v>2068369</v>
      </c>
      <c r="O29" s="43" t="n">
        <f aca="false">N29-DatosMinisterio!L29</f>
        <v>-1</v>
      </c>
      <c r="P29" s="14" t="n">
        <f aca="false">N29+J29</f>
        <v>2166296</v>
      </c>
      <c r="Q29" s="43" t="n">
        <f aca="false">P29-DatosMinisterio!M29</f>
        <v>-1</v>
      </c>
      <c r="S29" s="14" t="n">
        <f aca="false">B29+DatosMinisterio!B29</f>
        <v>2962</v>
      </c>
      <c r="T29" s="14" t="n">
        <f aca="false">C29+DatosMinisterio!C29</f>
        <v>27</v>
      </c>
      <c r="U29" s="14" t="n">
        <f aca="false">D29+DatosMinisterio!D29</f>
        <v>268.07780907203</v>
      </c>
      <c r="V29" s="14" t="n">
        <f aca="false">E29+DatosMinisterio!E29</f>
        <v>129.128011363636</v>
      </c>
      <c r="W29" s="14" t="n">
        <f aca="false">F29+DatosMinisterio!F29</f>
        <v>27</v>
      </c>
      <c r="X29" s="14" t="n">
        <f aca="false">G29+DatosMinisterio!G29</f>
        <v>106</v>
      </c>
      <c r="Y29" s="14" t="n">
        <f aca="false">H29+DatosMinisterio!H29</f>
        <v>15</v>
      </c>
      <c r="Z29" s="14" t="n">
        <f aca="false">X29+0.33*Y29</f>
        <v>110.95</v>
      </c>
      <c r="AC29" s="50" t="n">
        <f aca="false">IF(T29&gt;0,S29/T29,0)</f>
        <v>109.703703703704</v>
      </c>
      <c r="AD29" s="51" t="n">
        <f aca="false">EXP((((AC29-AC43)/AC44+2)/4-1.9)^3)</f>
        <v>0.0145986349840463</v>
      </c>
      <c r="AE29" s="52" t="n">
        <f aca="false">S29/U29</f>
        <v>11.0490309147675</v>
      </c>
      <c r="AF29" s="51" t="n">
        <f aca="false">EXP((((AE29-AE43)/AE44+2)/4-1.9)^3)</f>
        <v>0.015543857350701</v>
      </c>
      <c r="AG29" s="51" t="n">
        <f aca="false">V29/U29</f>
        <v>0.481681090317105</v>
      </c>
      <c r="AH29" s="51" t="n">
        <f aca="false">EXP((((AG29-AG43)/AG44+2)/4-1.9)^3)</f>
        <v>0.00257983221638491</v>
      </c>
      <c r="AI29" s="51" t="n">
        <f aca="false">W29/U29</f>
        <v>0.100717027244673</v>
      </c>
      <c r="AJ29" s="51" t="n">
        <f aca="false">EXP((((AI29-AI43)/AI44+2)/4-1.9)^3)</f>
        <v>0.0330993260289543</v>
      </c>
      <c r="AK29" s="51" t="n">
        <f aca="false">Z29/U29</f>
        <v>0.413872376770241</v>
      </c>
      <c r="AL29" s="51" t="n">
        <f aca="false">EXP((((AK29-AK43)/AK44+2)/4-1.9)^3)</f>
        <v>0.0408088465915301</v>
      </c>
      <c r="AM29" s="51" t="n">
        <f aca="false">0.01*AD29+0.15*AF29+0.24*AH29+0.25*AJ29+0.35*AL29</f>
        <v>0.0256546524986521</v>
      </c>
      <c r="AO29" s="44" t="n">
        <f aca="false">0.01*AD29/$AM$43</f>
        <v>4.76284385708048E-005</v>
      </c>
      <c r="AP29" s="43" t="n">
        <f aca="false">AO29*$J$43</f>
        <v>557.246444324525</v>
      </c>
      <c r="AQ29" s="44" t="n">
        <f aca="false">0.15*AF29/$AM$43</f>
        <v>0.000760683778781641</v>
      </c>
      <c r="AR29" s="43" t="n">
        <f aca="false">AQ29*$J$43</f>
        <v>8899.8998014864</v>
      </c>
      <c r="AS29" s="44" t="n">
        <f aca="false">0.24*AH29/$AM$43</f>
        <v>0.000202002524825671</v>
      </c>
      <c r="AT29" s="43" t="n">
        <f aca="false">AS29*$J$43</f>
        <v>2363.40287612707</v>
      </c>
      <c r="AU29" s="44" t="n">
        <f aca="false">0.25*AJ29/$AM$43</f>
        <v>0.0026996859950055</v>
      </c>
      <c r="AV29" s="43" t="n">
        <f aca="false">AU29*$J$43</f>
        <v>31585.969783013</v>
      </c>
      <c r="AW29" s="44" t="n">
        <f aca="false">0.35*AL29/$AM$43</f>
        <v>0.00465989851656649</v>
      </c>
      <c r="AX29" s="43" t="n">
        <f aca="false">AW29*$J$43</f>
        <v>54520.1975372237</v>
      </c>
    </row>
    <row r="30" customFormat="false" ht="13.8" hidden="false" customHeight="false" outlineLevel="0" collapsed="false">
      <c r="A30" s="13" t="s">
        <v>36</v>
      </c>
      <c r="B30" s="14"/>
      <c r="C30" s="14"/>
      <c r="D30" s="14"/>
      <c r="E30" s="14"/>
      <c r="F30" s="14"/>
      <c r="G30" s="14"/>
      <c r="H30" s="14"/>
      <c r="I30" s="15" t="n">
        <f aca="false">AO30+AQ30+AS30+AU30+AW30</f>
        <v>0.0852199426688166</v>
      </c>
      <c r="J30" s="43" t="n">
        <f aca="false">ROUND(AP30+AR30+AT30+AV30+AX30,0)</f>
        <v>997062</v>
      </c>
      <c r="K30" s="15" t="n">
        <f aca="false">I30-DatosMinisterio!J30</f>
        <v>4.71844785465692E-016</v>
      </c>
      <c r="L30" s="43" t="n">
        <f aca="false">J30-DatosMinisterio!K30</f>
        <v>0</v>
      </c>
      <c r="M30" s="44" t="n">
        <f aca="false">P66/P$77</f>
        <v>0.0697562322406391</v>
      </c>
      <c r="N30" s="43" t="n">
        <f aca="false">ROUND((N$43-N$42-N$41)*M30,0)</f>
        <v>15140212</v>
      </c>
      <c r="O30" s="43" t="n">
        <f aca="false">N30-DatosMinisterio!L30</f>
        <v>2</v>
      </c>
      <c r="P30" s="14" t="n">
        <f aca="false">N30+J30</f>
        <v>16137274</v>
      </c>
      <c r="Q30" s="43" t="n">
        <f aca="false">P30-DatosMinisterio!M30</f>
        <v>2</v>
      </c>
      <c r="S30" s="14" t="n">
        <f aca="false">B30+DatosMinisterio!B30</f>
        <v>9342</v>
      </c>
      <c r="T30" s="14" t="n">
        <f aca="false">C30+DatosMinisterio!C30</f>
        <v>41</v>
      </c>
      <c r="U30" s="14" t="n">
        <f aca="false">D30+DatosMinisterio!D30</f>
        <v>464.999993629302</v>
      </c>
      <c r="V30" s="14" t="n">
        <f aca="false">E30+DatosMinisterio!E30</f>
        <v>427.796129992939</v>
      </c>
      <c r="W30" s="14" t="n">
        <f aca="false">F30+DatosMinisterio!F30</f>
        <v>124</v>
      </c>
      <c r="X30" s="14" t="n">
        <f aca="false">G30+DatosMinisterio!G30</f>
        <v>312</v>
      </c>
      <c r="Y30" s="14" t="n">
        <f aca="false">H30+DatosMinisterio!H30</f>
        <v>43</v>
      </c>
      <c r="Z30" s="14" t="n">
        <f aca="false">X30+0.33*Y30</f>
        <v>326.19</v>
      </c>
      <c r="AC30" s="50" t="n">
        <f aca="false">IF(T30&gt;0,S30/T30,0)</f>
        <v>227.853658536585</v>
      </c>
      <c r="AD30" s="51" t="n">
        <f aca="false">EXP((((AC30-AC43)/AC44+2)/4-1.9)^3)</f>
        <v>0.114958241892138</v>
      </c>
      <c r="AE30" s="52" t="n">
        <f aca="false">S30/U30</f>
        <v>20.0903228558911</v>
      </c>
      <c r="AF30" s="51" t="n">
        <f aca="false">EXP((((AE30-AE43)/AE44+2)/4-1.9)^3)</f>
        <v>0.146353730566937</v>
      </c>
      <c r="AG30" s="51" t="n">
        <f aca="false">V30/U30</f>
        <v>0.919991690008448</v>
      </c>
      <c r="AH30" s="51" t="n">
        <f aca="false">EXP((((AG30-AG43)/AG44+2)/4-1.9)^3)</f>
        <v>0.518078907577576</v>
      </c>
      <c r="AI30" s="51" t="n">
        <f aca="false">W30/U30</f>
        <v>0.266666670320114</v>
      </c>
      <c r="AJ30" s="51" t="n">
        <f aca="false">EXP((((AI30-AI43)/AI44+2)/4-1.9)^3)</f>
        <v>0.232815784617329</v>
      </c>
      <c r="AK30" s="51" t="n">
        <f aca="false">Z30/U30</f>
        <v>0.70148388057837</v>
      </c>
      <c r="AL30" s="51" t="n">
        <f aca="false">EXP((((AK30-AK43)/AK44+2)/4-1.9)^3)</f>
        <v>0.158751076451204</v>
      </c>
      <c r="AM30" s="51" t="n">
        <f aca="false">0.01*AD30+0.15*AF30+0.24*AH30+0.25*AJ30+0.35*AL30</f>
        <v>0.261208402734834</v>
      </c>
      <c r="AO30" s="44" t="n">
        <f aca="false">0.01*AD30/$AM$43</f>
        <v>0.000375054350502695</v>
      </c>
      <c r="AP30" s="43" t="n">
        <f aca="false">AO30*$J$43</f>
        <v>4388.08639370727</v>
      </c>
      <c r="AQ30" s="44" t="n">
        <f aca="false">0.15*AF30/$AM$43</f>
        <v>0.00716224462787078</v>
      </c>
      <c r="AR30" s="43" t="n">
        <f aca="false">AQ30*$J$43</f>
        <v>83797.3167297972</v>
      </c>
      <c r="AS30" s="44" t="n">
        <f aca="false">0.24*AH30/$AM$43</f>
        <v>0.0405659122810107</v>
      </c>
      <c r="AT30" s="43" t="n">
        <f aca="false">AS30*$J$43</f>
        <v>474615.818987405</v>
      </c>
      <c r="AU30" s="44" t="n">
        <f aca="false">0.25*AJ30/$AM$43</f>
        <v>0.0189891936952976</v>
      </c>
      <c r="AV30" s="43" t="n">
        <f aca="false">AU30*$J$43</f>
        <v>222171.059661415</v>
      </c>
      <c r="AW30" s="44" t="n">
        <f aca="false">0.35*AL30/$AM$43</f>
        <v>0.0181275377141347</v>
      </c>
      <c r="AX30" s="43" t="n">
        <f aca="false">AW30*$J$43</f>
        <v>212089.798420398</v>
      </c>
    </row>
    <row r="31" customFormat="false" ht="13.8" hidden="false" customHeight="false" outlineLevel="0" collapsed="false">
      <c r="A31" s="13" t="s">
        <v>37</v>
      </c>
      <c r="B31" s="14"/>
      <c r="C31" s="14"/>
      <c r="D31" s="14"/>
      <c r="E31" s="14"/>
      <c r="F31" s="14"/>
      <c r="G31" s="14"/>
      <c r="H31" s="14"/>
      <c r="I31" s="15" t="n">
        <f aca="false">AO31+AQ31+AS31+AU31+AW31</f>
        <v>0.00946637444002655</v>
      </c>
      <c r="J31" s="43" t="n">
        <f aca="false">ROUND(AP31+AR31+AT31+AV31+AX31,0)</f>
        <v>110755</v>
      </c>
      <c r="K31" s="15" t="n">
        <f aca="false">I31-DatosMinisterio!J31</f>
        <v>-3.46944695195361E-017</v>
      </c>
      <c r="L31" s="43" t="n">
        <f aca="false">J31-DatosMinisterio!K31</f>
        <v>0</v>
      </c>
      <c r="M31" s="44" t="n">
        <f aca="false">P67/P$77</f>
        <v>0.0076704811074126</v>
      </c>
      <c r="N31" s="43" t="n">
        <f aca="false">ROUND((N$43-N$42-N$41)*M31,0)</f>
        <v>1664836</v>
      </c>
      <c r="O31" s="43" t="n">
        <f aca="false">N31-DatosMinisterio!L31</f>
        <v>-7</v>
      </c>
      <c r="P31" s="14" t="n">
        <f aca="false">N31+J31</f>
        <v>1775591</v>
      </c>
      <c r="Q31" s="43" t="n">
        <f aca="false">P31-DatosMinisterio!M31</f>
        <v>-7</v>
      </c>
      <c r="S31" s="14" t="n">
        <f aca="false">B31+DatosMinisterio!B31</f>
        <v>6359</v>
      </c>
      <c r="T31" s="14" t="n">
        <f aca="false">C31+DatosMinisterio!C31</f>
        <v>71</v>
      </c>
      <c r="U31" s="14" t="n">
        <f aca="false">D31+DatosMinisterio!D31</f>
        <v>317.727272727273</v>
      </c>
      <c r="V31" s="14" t="n">
        <f aca="false">E31+DatosMinisterio!E31</f>
        <v>138.045454545455</v>
      </c>
      <c r="W31" s="14" t="n">
        <f aca="false">F31+DatosMinisterio!F31</f>
        <v>5</v>
      </c>
      <c r="X31" s="14" t="n">
        <f aca="false">G31+DatosMinisterio!G31</f>
        <v>78</v>
      </c>
      <c r="Y31" s="14" t="n">
        <f aca="false">H31+DatosMinisterio!H31</f>
        <v>3</v>
      </c>
      <c r="Z31" s="14" t="n">
        <f aca="false">X31+0.33*Y31</f>
        <v>78.99</v>
      </c>
      <c r="AC31" s="50" t="n">
        <f aca="false">IF(T31&gt;0,S31/T31,0)</f>
        <v>89.5633802816901</v>
      </c>
      <c r="AD31" s="51" t="n">
        <f aca="false">EXP((((AC31-AC43)/AC44+2)/4-1.9)^3)</f>
        <v>0.00933189423425115</v>
      </c>
      <c r="AE31" s="52" t="n">
        <f aca="false">S31/U31</f>
        <v>20.0140200286123</v>
      </c>
      <c r="AF31" s="51" t="n">
        <f aca="false">EXP((((AE31-AE43)/AE44+2)/4-1.9)^3)</f>
        <v>0.144269823713473</v>
      </c>
      <c r="AG31" s="51" t="n">
        <f aca="false">V31/U31</f>
        <v>0.434477825464951</v>
      </c>
      <c r="AH31" s="51" t="n">
        <f aca="false">EXP((((AG31-AG43)/AG44+2)/4-1.9)^3)</f>
        <v>0.000894511167324482</v>
      </c>
      <c r="AI31" s="51" t="n">
        <f aca="false">W31/U31</f>
        <v>0.0157367668097282</v>
      </c>
      <c r="AJ31" s="51" t="n">
        <f aca="false">EXP((((AI31-AI43)/AI44+2)/4-1.9)^3)</f>
        <v>0.0076785738032509</v>
      </c>
      <c r="AK31" s="51" t="n">
        <f aca="false">Z31/U31</f>
        <v>0.248609442060086</v>
      </c>
      <c r="AL31" s="51" t="n">
        <f aca="false">EXP((((AK31-AK43)/AK44+2)/4-1.9)^3)</f>
        <v>0.0147067134134598</v>
      </c>
      <c r="AM31" s="51" t="n">
        <f aca="false">0.01*AD31+0.15*AF31+0.24*AH31+0.25*AJ31+0.35*AL31</f>
        <v>0.0290154683250449</v>
      </c>
      <c r="AO31" s="44" t="n">
        <f aca="false">0.01*AD31/$AM$43</f>
        <v>3.04455554763166E-005</v>
      </c>
      <c r="AP31" s="43" t="n">
        <f aca="false">AO31*$J$43</f>
        <v>356.208980259581</v>
      </c>
      <c r="AQ31" s="44" t="n">
        <f aca="false">0.15*AF31/$AM$43</f>
        <v>0.00706026259701723</v>
      </c>
      <c r="AR31" s="43" t="n">
        <f aca="false">AQ31*$J$43</f>
        <v>82604.1404304388</v>
      </c>
      <c r="AS31" s="44" t="n">
        <f aca="false">0.24*AH31/$AM$43</f>
        <v>7.00408007686279E-005</v>
      </c>
      <c r="AT31" s="43" t="n">
        <f aca="false">AS31*$J$43</f>
        <v>819.468123607245</v>
      </c>
      <c r="AU31" s="44" t="n">
        <f aca="false">0.25*AJ31/$AM$43</f>
        <v>0.000626288829570694</v>
      </c>
      <c r="AV31" s="43" t="n">
        <f aca="false">AU31*$J$43</f>
        <v>7327.49663585161</v>
      </c>
      <c r="AW31" s="44" t="n">
        <f aca="false">0.35*AL31/$AM$43</f>
        <v>0.00167933665719368</v>
      </c>
      <c r="AX31" s="43" t="n">
        <f aca="false">AW31*$J$43</f>
        <v>19648.0172167273</v>
      </c>
    </row>
    <row r="32" customFormat="false" ht="13.8" hidden="false" customHeight="false" outlineLevel="0" collapsed="false">
      <c r="A32" s="13" t="s">
        <v>38</v>
      </c>
      <c r="B32" s="14"/>
      <c r="C32" s="14"/>
      <c r="D32" s="14"/>
      <c r="E32" s="14"/>
      <c r="F32" s="14"/>
      <c r="G32" s="14"/>
      <c r="H32" s="14"/>
      <c r="I32" s="15" t="n">
        <f aca="false">AO32+AQ32+AS32+AU32+AW32</f>
        <v>0.063110454444994</v>
      </c>
      <c r="J32" s="43" t="n">
        <f aca="false">ROUND(AP32+AR32+AT32+AV32+AX32,0)</f>
        <v>738384</v>
      </c>
      <c r="K32" s="15" t="n">
        <f aca="false">I32-DatosMinisterio!J32</f>
        <v>0</v>
      </c>
      <c r="L32" s="43" t="n">
        <f aca="false">J32-DatosMinisterio!K32</f>
        <v>0</v>
      </c>
      <c r="M32" s="44" t="n">
        <f aca="false">P68/P$77</f>
        <v>0.0450544942988168</v>
      </c>
      <c r="N32" s="43" t="n">
        <f aca="false">ROUND((N$43-N$42-N$41)*M32,0)</f>
        <v>9778834</v>
      </c>
      <c r="O32" s="43" t="n">
        <f aca="false">N32-DatosMinisterio!L32</f>
        <v>-2</v>
      </c>
      <c r="P32" s="14" t="n">
        <f aca="false">N32+J32</f>
        <v>10517218</v>
      </c>
      <c r="Q32" s="43" t="n">
        <f aca="false">P32-DatosMinisterio!M32</f>
        <v>-2</v>
      </c>
      <c r="S32" s="14" t="n">
        <f aca="false">B32+DatosMinisterio!B32</f>
        <v>8525</v>
      </c>
      <c r="T32" s="14" t="n">
        <f aca="false">C32+DatosMinisterio!C32</f>
        <v>63</v>
      </c>
      <c r="U32" s="14" t="n">
        <f aca="false">D32+DatosMinisterio!D32</f>
        <v>358.227272727273</v>
      </c>
      <c r="V32" s="14" t="n">
        <f aca="false">E32+DatosMinisterio!E32</f>
        <v>305.340909090909</v>
      </c>
      <c r="W32" s="14" t="n">
        <f aca="false">F32+DatosMinisterio!F32</f>
        <v>36</v>
      </c>
      <c r="X32" s="14" t="n">
        <f aca="false">G32+DatosMinisterio!G32</f>
        <v>248</v>
      </c>
      <c r="Y32" s="14" t="n">
        <f aca="false">H32+DatosMinisterio!H32</f>
        <v>32</v>
      </c>
      <c r="Z32" s="14" t="n">
        <f aca="false">X32+0.33*Y32</f>
        <v>258.56</v>
      </c>
      <c r="AC32" s="50" t="n">
        <f aca="false">IF(T32&gt;0,S32/T32,0)</f>
        <v>135.31746031746</v>
      </c>
      <c r="AD32" s="51" t="n">
        <f aca="false">EXP((((AC32-AC43)/AC44+2)/4-1.9)^3)</f>
        <v>0.0247179445787105</v>
      </c>
      <c r="AE32" s="52" t="n">
        <f aca="false">S32/U32</f>
        <v>23.7977414033752</v>
      </c>
      <c r="AF32" s="51" t="n">
        <f aca="false">EXP((((AE32-AE43)/AE44+2)/4-1.9)^3)</f>
        <v>0.270609515056182</v>
      </c>
      <c r="AG32" s="51" t="n">
        <f aca="false">V32/U32</f>
        <v>0.852366450957999</v>
      </c>
      <c r="AH32" s="51" t="n">
        <f aca="false">EXP((((AG32-AG43)/AG44+2)/4-1.9)^3)</f>
        <v>0.35126054077677</v>
      </c>
      <c r="AI32" s="51" t="n">
        <f aca="false">W32/U32</f>
        <v>0.100494861058241</v>
      </c>
      <c r="AJ32" s="51" t="n">
        <f aca="false">EXP((((AI32-AI43)/AI44+2)/4-1.9)^3)</f>
        <v>0.0329877496394191</v>
      </c>
      <c r="AK32" s="51" t="n">
        <f aca="false">Z32/U32</f>
        <v>0.721776424311635</v>
      </c>
      <c r="AL32" s="51" t="n">
        <f aca="false">EXP((((AK32-AK43)/AK44+2)/4-1.9)^3)</f>
        <v>0.171578114923196</v>
      </c>
      <c r="AM32" s="51" t="n">
        <f aca="false">0.01*AD32+0.15*AF32+0.24*AH32+0.25*AJ32+0.35*AL32</f>
        <v>0.193440414123613</v>
      </c>
      <c r="AO32" s="44" t="n">
        <f aca="false">0.01*AD32/$AM$43</f>
        <v>8.06429578005218E-005</v>
      </c>
      <c r="AP32" s="43" t="n">
        <f aca="false">AO32*$J$43</f>
        <v>943.511961395676</v>
      </c>
      <c r="AQ32" s="44" t="n">
        <f aca="false">0.15*AF32/$AM$43</f>
        <v>0.0132430621204794</v>
      </c>
      <c r="AR32" s="43" t="n">
        <f aca="false">AQ32*$J$43</f>
        <v>154942.078725409</v>
      </c>
      <c r="AS32" s="44" t="n">
        <f aca="false">0.24*AH32/$AM$43</f>
        <v>0.0275039266731723</v>
      </c>
      <c r="AT32" s="43" t="n">
        <f aca="false">AS32*$J$43</f>
        <v>321792.311557795</v>
      </c>
      <c r="AU32" s="44" t="n">
        <f aca="false">0.25*AJ32/$AM$43</f>
        <v>0.00269058547084565</v>
      </c>
      <c r="AV32" s="43" t="n">
        <f aca="false">AU32*$J$43</f>
        <v>31479.4948516119</v>
      </c>
      <c r="AW32" s="44" t="n">
        <f aca="false">0.35*AL32/$AM$43</f>
        <v>0.0195922372226962</v>
      </c>
      <c r="AX32" s="43" t="n">
        <f aca="false">AW32*$J$43</f>
        <v>229226.589330232</v>
      </c>
    </row>
    <row r="33" customFormat="false" ht="13.8" hidden="false" customHeight="false" outlineLevel="0" collapsed="false">
      <c r="A33" s="13" t="s">
        <v>39</v>
      </c>
      <c r="B33" s="14"/>
      <c r="C33" s="14"/>
      <c r="D33" s="14"/>
      <c r="E33" s="14"/>
      <c r="F33" s="14"/>
      <c r="G33" s="14"/>
      <c r="H33" s="14"/>
      <c r="I33" s="15" t="n">
        <f aca="false">AO33+AQ33+AS33+AU33+AW33</f>
        <v>0.00260270710548616</v>
      </c>
      <c r="J33" s="43" t="n">
        <f aca="false">ROUND(AP33+AR33+AT33+AV33+AX33,0)</f>
        <v>30451</v>
      </c>
      <c r="K33" s="15" t="n">
        <f aca="false">I33-DatosMinisterio!J33</f>
        <v>-2.03830008427275E-017</v>
      </c>
      <c r="L33" s="43" t="n">
        <f aca="false">J33-DatosMinisterio!K33</f>
        <v>0</v>
      </c>
      <c r="M33" s="44" t="n">
        <f aca="false">P69/P$77</f>
        <v>0.0111972542996324</v>
      </c>
      <c r="N33" s="43" t="n">
        <f aca="false">ROUND((N$43-N$42-N$41)*M33,0)</f>
        <v>2430303</v>
      </c>
      <c r="O33" s="43" t="n">
        <f aca="false">N33-DatosMinisterio!L33</f>
        <v>1</v>
      </c>
      <c r="P33" s="14" t="n">
        <f aca="false">N33+J33</f>
        <v>2460754</v>
      </c>
      <c r="Q33" s="43" t="n">
        <f aca="false">P33-DatosMinisterio!M33</f>
        <v>1</v>
      </c>
      <c r="S33" s="14" t="n">
        <f aca="false">B33+DatosMinisterio!B33</f>
        <v>4326</v>
      </c>
      <c r="T33" s="14" t="n">
        <f aca="false">C33+DatosMinisterio!C33</f>
        <v>39</v>
      </c>
      <c r="U33" s="14" t="n">
        <f aca="false">D33+DatosMinisterio!D33</f>
        <v>441.078692556321</v>
      </c>
      <c r="V33" s="14" t="n">
        <f aca="false">E33+DatosMinisterio!E33</f>
        <v>227.296225023853</v>
      </c>
      <c r="W33" s="14" t="n">
        <f aca="false">F33+DatosMinisterio!F33</f>
        <v>16</v>
      </c>
      <c r="X33" s="14" t="n">
        <f aca="false">G33+DatosMinisterio!G33</f>
        <v>52</v>
      </c>
      <c r="Y33" s="14" t="n">
        <f aca="false">H33+DatosMinisterio!H33</f>
        <v>18</v>
      </c>
      <c r="Z33" s="14" t="n">
        <f aca="false">X33+0.33*Y33</f>
        <v>57.94</v>
      </c>
      <c r="AC33" s="50" t="n">
        <f aca="false">IF(T33&gt;0,S33/T33,0)</f>
        <v>110.923076923077</v>
      </c>
      <c r="AD33" s="51" t="n">
        <f aca="false">EXP((((AC33-AC43)/AC44+2)/4-1.9)^3)</f>
        <v>0.0149852024633788</v>
      </c>
      <c r="AE33" s="52" t="n">
        <f aca="false">S33/U33</f>
        <v>9.80777369890208</v>
      </c>
      <c r="AF33" s="51" t="n">
        <f aca="false">EXP((((AE33-AE43)/AE44+2)/4-1.9)^3)</f>
        <v>0.0103988765287837</v>
      </c>
      <c r="AG33" s="51" t="n">
        <f aca="false">V33/U33</f>
        <v>0.515318986973803</v>
      </c>
      <c r="AH33" s="51" t="n">
        <f aca="false">EXP((((AG33-AG43)/AG44+2)/4-1.9)^3)</f>
        <v>0.00512244858928062</v>
      </c>
      <c r="AI33" s="51" t="n">
        <f aca="false">W33/U33</f>
        <v>0.0362747062372707</v>
      </c>
      <c r="AJ33" s="51" t="n">
        <f aca="false">EXP((((AI33-AI43)/AI44+2)/4-1.9)^3)</f>
        <v>0.0112868605303014</v>
      </c>
      <c r="AK33" s="51" t="n">
        <f aca="false">Z33/U33</f>
        <v>0.131359779961717</v>
      </c>
      <c r="AL33" s="51" t="n">
        <f aca="false">EXP((((AK33-AK43)/AK44+2)/4-1.9)^3)</f>
        <v>0.00633369815479726</v>
      </c>
      <c r="AM33" s="51" t="n">
        <f aca="false">0.01*AD33+0.15*AF33+0.24*AH33+0.25*AJ33+0.35*AL33</f>
        <v>0.0079775806521331</v>
      </c>
      <c r="AO33" s="44" t="n">
        <f aca="false">0.01*AD33/$AM$43</f>
        <v>4.88896253504577E-005</v>
      </c>
      <c r="AP33" s="43" t="n">
        <f aca="false">AO33*$J$43</f>
        <v>572.002163169809</v>
      </c>
      <c r="AQ33" s="44" t="n">
        <f aca="false">0.15*AF33/$AM$43</f>
        <v>0.000508899207868901</v>
      </c>
      <c r="AR33" s="43" t="n">
        <f aca="false">AQ33*$J$43</f>
        <v>5954.0535573707</v>
      </c>
      <c r="AS33" s="44" t="n">
        <f aca="false">0.24*AH33/$AM$43</f>
        <v>0.000401091025126572</v>
      </c>
      <c r="AT33" s="43" t="n">
        <f aca="false">AS33*$J$43</f>
        <v>4692.71204996558</v>
      </c>
      <c r="AU33" s="44" t="n">
        <f aca="false">0.25*AJ33/$AM$43</f>
        <v>0.000920592137573439</v>
      </c>
      <c r="AV33" s="43" t="n">
        <f aca="false">AU33*$J$43</f>
        <v>10770.8064914471</v>
      </c>
      <c r="AW33" s="44" t="n">
        <f aca="false">0.35*AL33/$AM$43</f>
        <v>0.00072323510956679</v>
      </c>
      <c r="AX33" s="43" t="n">
        <f aca="false">AW33*$J$43</f>
        <v>8461.75531489699</v>
      </c>
    </row>
    <row r="34" customFormat="false" ht="13.8" hidden="false" customHeight="false" outlineLevel="0" collapsed="false">
      <c r="A34" s="13" t="s">
        <v>40</v>
      </c>
      <c r="B34" s="14"/>
      <c r="C34" s="14"/>
      <c r="D34" s="14"/>
      <c r="E34" s="14"/>
      <c r="F34" s="14"/>
      <c r="G34" s="14"/>
      <c r="H34" s="14"/>
      <c r="I34" s="15" t="n">
        <f aca="false">AO34+AQ34+AS34+AU34+AW34</f>
        <v>0.00699187273380498</v>
      </c>
      <c r="J34" s="43" t="n">
        <f aca="false">ROUND(AP34+AR34+AT34+AV34+AX34,0)</f>
        <v>81804</v>
      </c>
      <c r="K34" s="15" t="n">
        <f aca="false">I34-DatosMinisterio!J34</f>
        <v>-1.16226472890446E-016</v>
      </c>
      <c r="L34" s="43" t="n">
        <f aca="false">J34-DatosMinisterio!K34</f>
        <v>0</v>
      </c>
      <c r="M34" s="44" t="n">
        <f aca="false">P70/P$77</f>
        <v>0.0199238237540301</v>
      </c>
      <c r="N34" s="43" t="n">
        <f aca="false">ROUND((N$43-N$42-N$41)*M34,0)</f>
        <v>4324358</v>
      </c>
      <c r="O34" s="43" t="n">
        <f aca="false">N34-DatosMinisterio!L34</f>
        <v>2</v>
      </c>
      <c r="P34" s="14" t="n">
        <f aca="false">N34+J34</f>
        <v>4406162</v>
      </c>
      <c r="Q34" s="43" t="n">
        <f aca="false">P34-DatosMinisterio!M34</f>
        <v>2</v>
      </c>
      <c r="S34" s="14" t="n">
        <f aca="false">B34+DatosMinisterio!B34</f>
        <v>4548</v>
      </c>
      <c r="T34" s="14" t="n">
        <f aca="false">C34+DatosMinisterio!C34</f>
        <v>24</v>
      </c>
      <c r="U34" s="14" t="n">
        <f aca="false">D34+DatosMinisterio!D34</f>
        <v>325.96198488263</v>
      </c>
      <c r="V34" s="14" t="n">
        <f aca="false">E34+DatosMinisterio!E34</f>
        <v>212.827439428084</v>
      </c>
      <c r="W34" s="14" t="n">
        <f aca="false">F34+DatosMinisterio!F34</f>
        <v>3</v>
      </c>
      <c r="X34" s="14" t="n">
        <f aca="false">G34+DatosMinisterio!G34</f>
        <v>33</v>
      </c>
      <c r="Y34" s="14" t="n">
        <f aca="false">H34+DatosMinisterio!H34</f>
        <v>8</v>
      </c>
      <c r="Z34" s="14" t="n">
        <f aca="false">X34+0.33*Y34</f>
        <v>35.64</v>
      </c>
      <c r="AC34" s="50" t="n">
        <f aca="false">IF(T34&gt;0,S34/T34,0)</f>
        <v>189.5</v>
      </c>
      <c r="AD34" s="51" t="n">
        <f aca="false">EXP((((AC34-AC43)/AC44+2)/4-1.9)^3)</f>
        <v>0.0649465205665518</v>
      </c>
      <c r="AE34" s="52" t="n">
        <f aca="false">S34/U34</f>
        <v>13.9525472629503</v>
      </c>
      <c r="AF34" s="51" t="n">
        <f aca="false">EXP((((AE34-AE43)/AE44+2)/4-1.9)^3)</f>
        <v>0.0362453653091992</v>
      </c>
      <c r="AG34" s="51" t="n">
        <f aca="false">V34/U34</f>
        <v>0.652921043859508</v>
      </c>
      <c r="AH34" s="51" t="n">
        <f aca="false">EXP((((AG34-AG43)/AG44+2)/4-1.9)^3)</f>
        <v>0.0490968803215553</v>
      </c>
      <c r="AI34" s="51" t="n">
        <f aca="false">W34/U34</f>
        <v>0.00920352721830497</v>
      </c>
      <c r="AJ34" s="51" t="n">
        <f aca="false">EXP((((AI34-AI43)/AI44+2)/4-1.9)^3)</f>
        <v>0.00676273927163122</v>
      </c>
      <c r="AK34" s="51" t="n">
        <f aca="false">Z34/U34</f>
        <v>0.109337903353463</v>
      </c>
      <c r="AL34" s="51" t="n">
        <f aca="false">EXP((((AK34-AK43)/AK44+2)/4-1.9)^3)</f>
        <v>0.00534470023741507</v>
      </c>
      <c r="AM34" s="51" t="n">
        <f aca="false">0.01*AD34+0.15*AF34+0.24*AH34+0.25*AJ34+0.35*AL34</f>
        <v>0.0214308511802217</v>
      </c>
      <c r="AO34" s="44" t="n">
        <f aca="false">0.01*AD34/$AM$43</f>
        <v>0.000211889766993417</v>
      </c>
      <c r="AP34" s="43" t="n">
        <f aca="false">AO34*$J$43</f>
        <v>2479.08230437374</v>
      </c>
      <c r="AQ34" s="44" t="n">
        <f aca="false">0.15*AF34/$AM$43</f>
        <v>0.00177377216122478</v>
      </c>
      <c r="AR34" s="43" t="n">
        <f aca="false">AQ34*$J$43</f>
        <v>20752.9001484047</v>
      </c>
      <c r="AS34" s="44" t="n">
        <f aca="false">0.24*AH34/$AM$43</f>
        <v>0.00384431736414065</v>
      </c>
      <c r="AT34" s="43" t="n">
        <f aca="false">AS34*$J$43</f>
        <v>44978.0057105535</v>
      </c>
      <c r="AU34" s="44" t="n">
        <f aca="false">0.25*AJ34/$AM$43</f>
        <v>0.000551590460891125</v>
      </c>
      <c r="AV34" s="43" t="n">
        <f aca="false">AU34*$J$43</f>
        <v>6453.53558248533</v>
      </c>
      <c r="AW34" s="44" t="n">
        <f aca="false">0.35*AL34/$AM$43</f>
        <v>0.000610302980555011</v>
      </c>
      <c r="AX34" s="43" t="n">
        <f aca="false">AW34*$J$43</f>
        <v>7140.4643125002</v>
      </c>
    </row>
    <row r="35" customFormat="false" ht="13.8" hidden="false" customHeight="false" outlineLevel="0" collapsed="false">
      <c r="A35" s="13" t="s">
        <v>41</v>
      </c>
      <c r="B35" s="14"/>
      <c r="C35" s="14"/>
      <c r="D35" s="14"/>
      <c r="E35" s="14"/>
      <c r="F35" s="14"/>
      <c r="G35" s="14"/>
      <c r="H35" s="14"/>
      <c r="I35" s="15" t="n">
        <f aca="false">AO35+AQ35+AS35+AU35+AW35</f>
        <v>0.01782880746471</v>
      </c>
      <c r="J35" s="43" t="n">
        <f aca="false">ROUND(AP35+AR35+AT35+AV35+AX35,0)</f>
        <v>208595</v>
      </c>
      <c r="K35" s="15" t="n">
        <f aca="false">I35-DatosMinisterio!J35</f>
        <v>7.97972798949331E-017</v>
      </c>
      <c r="L35" s="43" t="n">
        <f aca="false">J35-DatosMinisterio!K35</f>
        <v>0</v>
      </c>
      <c r="M35" s="44" t="n">
        <f aca="false">P71/P$77</f>
        <v>0.0131905689614895</v>
      </c>
      <c r="N35" s="43" t="n">
        <f aca="false">ROUND((N$43-N$42-N$41)*M35,0)</f>
        <v>2862941</v>
      </c>
      <c r="O35" s="43" t="n">
        <f aca="false">N35-DatosMinisterio!L35</f>
        <v>-1</v>
      </c>
      <c r="P35" s="14" t="n">
        <f aca="false">N35+J35</f>
        <v>3071536</v>
      </c>
      <c r="Q35" s="43" t="n">
        <f aca="false">P35-DatosMinisterio!M35</f>
        <v>-1</v>
      </c>
      <c r="S35" s="14" t="n">
        <f aca="false">B35+DatosMinisterio!B35</f>
        <v>7747</v>
      </c>
      <c r="T35" s="14" t="n">
        <f aca="false">C35+DatosMinisterio!C35</f>
        <v>52</v>
      </c>
      <c r="U35" s="14" t="n">
        <f aca="false">D35+DatosMinisterio!D35</f>
        <v>421.979979467411</v>
      </c>
      <c r="V35" s="14" t="n">
        <f aca="false">E35+DatosMinisterio!E35</f>
        <v>309.352322895154</v>
      </c>
      <c r="W35" s="14" t="n">
        <f aca="false">F35+DatosMinisterio!F35</f>
        <v>30</v>
      </c>
      <c r="X35" s="14" t="n">
        <f aca="false">G35+DatosMinisterio!G35</f>
        <v>65</v>
      </c>
      <c r="Y35" s="14" t="n">
        <f aca="false">H35+DatosMinisterio!H35</f>
        <v>18</v>
      </c>
      <c r="Z35" s="14" t="n">
        <f aca="false">X35+0.33*Y35</f>
        <v>70.94</v>
      </c>
      <c r="AC35" s="50" t="n">
        <f aca="false">IF(T35&gt;0,S35/T35,0)</f>
        <v>148.980769230769</v>
      </c>
      <c r="AD35" s="51" t="n">
        <f aca="false">EXP((((AC35-AC43)/AC44+2)/4-1.9)^3)</f>
        <v>0.0321248779779025</v>
      </c>
      <c r="AE35" s="52" t="n">
        <f aca="false">S35/U35</f>
        <v>18.3586908785996</v>
      </c>
      <c r="AF35" s="51" t="n">
        <f aca="false">EXP((((AE35-AE43)/AE44+2)/4-1.9)^3)</f>
        <v>0.10382902214124</v>
      </c>
      <c r="AG35" s="51" t="n">
        <f aca="false">V35/U35</f>
        <v>0.733097156139003</v>
      </c>
      <c r="AH35" s="51" t="n">
        <f aca="false">EXP((((AG35-AG43)/AG44+2)/4-1.9)^3)</f>
        <v>0.127758794035551</v>
      </c>
      <c r="AI35" s="51" t="n">
        <f aca="false">W35/U35</f>
        <v>0.0710934202088535</v>
      </c>
      <c r="AJ35" s="51" t="n">
        <f aca="false">EXP((((AI35-AI43)/AI44+2)/4-1.9)^3)</f>
        <v>0.0206830698052864</v>
      </c>
      <c r="AK35" s="51" t="n">
        <f aca="false">Z35/U35</f>
        <v>0.168112240987202</v>
      </c>
      <c r="AL35" s="51" t="n">
        <f aca="false">EXP((((AK35-AK43)/AK44+2)/4-1.9)^3)</f>
        <v>0.00833930256540413</v>
      </c>
      <c r="AM35" s="51" t="n">
        <f aca="false">0.01*AD35+0.15*AF35+0.24*AH35+0.25*AJ35+0.35*AL35</f>
        <v>0.0546472360187103</v>
      </c>
      <c r="AO35" s="44" t="n">
        <f aca="false">0.01*AD35/$AM$43</f>
        <v>0.00010480827687227</v>
      </c>
      <c r="AP35" s="43" t="n">
        <f aca="false">AO35*$J$43</f>
        <v>1226.24300471301</v>
      </c>
      <c r="AQ35" s="44" t="n">
        <f aca="false">0.15*AF35/$AM$43</f>
        <v>0.00508117458412207</v>
      </c>
      <c r="AR35" s="43" t="n">
        <f aca="false">AQ35*$J$43</f>
        <v>59449.0719191832</v>
      </c>
      <c r="AS35" s="44" t="n">
        <f aca="false">0.24*AH35/$AM$43</f>
        <v>0.0100035958927701</v>
      </c>
      <c r="AT35" s="43" t="n">
        <f aca="false">AS35*$J$43</f>
        <v>117040.751470753</v>
      </c>
      <c r="AU35" s="44" t="n">
        <f aca="false">0.25*AJ35/$AM$43</f>
        <v>0.00168697676315849</v>
      </c>
      <c r="AV35" s="43" t="n">
        <f aca="false">AU35*$J$43</f>
        <v>19737.4054480216</v>
      </c>
      <c r="AW35" s="44" t="n">
        <f aca="false">0.35*AL35/$AM$43</f>
        <v>0.000952251947787009</v>
      </c>
      <c r="AX35" s="43" t="n">
        <f aca="false">AW35*$J$43</f>
        <v>11141.2220918509</v>
      </c>
    </row>
    <row r="36" customFormat="false" ht="13.8" hidden="false" customHeight="false" outlineLevel="0" collapsed="false">
      <c r="A36" s="13" t="s">
        <v>42</v>
      </c>
      <c r="B36" s="14"/>
      <c r="C36" s="14"/>
      <c r="D36" s="14"/>
      <c r="E36" s="14"/>
      <c r="F36" s="14"/>
      <c r="G36" s="14"/>
      <c r="H36" s="14"/>
      <c r="I36" s="15" t="n">
        <f aca="false">AO36+AQ36+AS36+AU36+AW36</f>
        <v>0.0237867168570178</v>
      </c>
      <c r="J36" s="43" t="n">
        <f aca="false">ROUND(AP36+AR36+AT36+AV36+AX36,0)</f>
        <v>278301</v>
      </c>
      <c r="K36" s="15" t="n">
        <f aca="false">I36-DatosMinisterio!J36</f>
        <v>0</v>
      </c>
      <c r="L36" s="43" t="n">
        <f aca="false">J36-DatosMinisterio!K36</f>
        <v>0</v>
      </c>
      <c r="M36" s="44" t="n">
        <f aca="false">P72/P$77</f>
        <v>0.019270230773231</v>
      </c>
      <c r="N36" s="43" t="n">
        <f aca="false">ROUND((N$43-N$42-N$41)*M36,0)</f>
        <v>4182499</v>
      </c>
      <c r="O36" s="43" t="n">
        <f aca="false">N36-DatosMinisterio!L36</f>
        <v>-2</v>
      </c>
      <c r="P36" s="14" t="n">
        <f aca="false">N36+J36</f>
        <v>4460800</v>
      </c>
      <c r="Q36" s="43" t="n">
        <f aca="false">P36-DatosMinisterio!M36</f>
        <v>-2</v>
      </c>
      <c r="S36" s="14" t="n">
        <f aca="false">B36+DatosMinisterio!B36</f>
        <v>7970</v>
      </c>
      <c r="T36" s="14" t="n">
        <f aca="false">C36+DatosMinisterio!C36</f>
        <v>36</v>
      </c>
      <c r="U36" s="14" t="n">
        <f aca="false">D36+DatosMinisterio!D36</f>
        <v>297.300837347872</v>
      </c>
      <c r="V36" s="14" t="n">
        <f aca="false">E36+DatosMinisterio!E36</f>
        <v>175.72560295201</v>
      </c>
      <c r="W36" s="14" t="n">
        <f aca="false">F36+DatosMinisterio!F36</f>
        <v>13</v>
      </c>
      <c r="X36" s="14" t="n">
        <f aca="false">G36+DatosMinisterio!G36</f>
        <v>61</v>
      </c>
      <c r="Y36" s="14" t="n">
        <f aca="false">H36+DatosMinisterio!H36</f>
        <v>5</v>
      </c>
      <c r="Z36" s="14" t="n">
        <f aca="false">X36+0.33*Y36</f>
        <v>62.65</v>
      </c>
      <c r="AC36" s="50" t="n">
        <f aca="false">IF(T36&gt;0,S36/T36,0)</f>
        <v>221.388888888889</v>
      </c>
      <c r="AD36" s="51" t="n">
        <f aca="false">EXP((((AC36-AC43)/AC44+2)/4-1.9)^3)</f>
        <v>0.10505779798002</v>
      </c>
      <c r="AE36" s="52" t="n">
        <f aca="false">S36/U36</f>
        <v>26.8078626050901</v>
      </c>
      <c r="AF36" s="51" t="n">
        <f aca="false">EXP((((AE36-AE43)/AE44+2)/4-1.9)^3)</f>
        <v>0.39956190256595</v>
      </c>
      <c r="AG36" s="51" t="n">
        <f aca="false">V36/U36</f>
        <v>0.591069989979185</v>
      </c>
      <c r="AH36" s="51" t="n">
        <f aca="false">EXP((((AG36-AG43)/AG44+2)/4-1.9)^3)</f>
        <v>0.0197126447482274</v>
      </c>
      <c r="AI36" s="51" t="n">
        <f aca="false">W36/U36</f>
        <v>0.043726752053472</v>
      </c>
      <c r="AJ36" s="51" t="n">
        <f aca="false">EXP((((AI36-AI43)/AI44+2)/4-1.9)^3)</f>
        <v>0.012912780313369</v>
      </c>
      <c r="AK36" s="51" t="n">
        <f aca="false">Z36/U36</f>
        <v>0.210729308934617</v>
      </c>
      <c r="AL36" s="51" t="n">
        <f aca="false">EXP((((AK36-AK43)/AK44+2)/4-1.9)^3)</f>
        <v>0.0113279537150098</v>
      </c>
      <c r="AM36" s="51" t="n">
        <f aca="false">0.01*AD36+0.15*AF36+0.24*AH36+0.25*AJ36+0.35*AL36</f>
        <v>0.072908876982863</v>
      </c>
      <c r="AO36" s="44" t="n">
        <f aca="false">0.01*AD36/$AM$43</f>
        <v>0.000342753886438258</v>
      </c>
      <c r="AP36" s="43" t="n">
        <f aca="false">AO36*$J$43</f>
        <v>4010.17522781461</v>
      </c>
      <c r="AQ36" s="44" t="n">
        <f aca="false">0.15*AF36/$AM$43</f>
        <v>0.0195537215147784</v>
      </c>
      <c r="AR36" s="43" t="n">
        <f aca="false">AQ36*$J$43</f>
        <v>228775.960631668</v>
      </c>
      <c r="AS36" s="44" t="n">
        <f aca="false">0.24*AH36/$AM$43</f>
        <v>0.00154351278538314</v>
      </c>
      <c r="AT36" s="43" t="n">
        <f aca="false">AS36*$J$43</f>
        <v>18058.8958452951</v>
      </c>
      <c r="AU36" s="44" t="n">
        <f aca="false">0.25*AJ36/$AM$43</f>
        <v>0.00105320731117275</v>
      </c>
      <c r="AV36" s="43" t="n">
        <f aca="false">AU36*$J$43</f>
        <v>12322.3865173561</v>
      </c>
      <c r="AW36" s="44" t="n">
        <f aca="false">0.35*AL36/$AM$43</f>
        <v>0.00129352135924527</v>
      </c>
      <c r="AX36" s="43" t="n">
        <f aca="false">AW36*$J$43</f>
        <v>15134.0291583503</v>
      </c>
    </row>
    <row r="37" customFormat="false" ht="13.8" hidden="false" customHeight="false" outlineLevel="0" collapsed="false">
      <c r="A37" s="13" t="s">
        <v>43</v>
      </c>
      <c r="B37" s="14"/>
      <c r="C37" s="14"/>
      <c r="D37" s="14"/>
      <c r="E37" s="14"/>
      <c r="F37" s="14"/>
      <c r="G37" s="14"/>
      <c r="H37" s="14"/>
      <c r="I37" s="15" t="n">
        <f aca="false">AO37+AQ37+AS37+AU37+AW37</f>
        <v>0.00564587295741438</v>
      </c>
      <c r="J37" s="43" t="n">
        <f aca="false">ROUND(AP37+AR37+AT37+AV37+AX37,0)</f>
        <v>66056</v>
      </c>
      <c r="K37" s="15" t="n">
        <f aca="false">I37-DatosMinisterio!J37</f>
        <v>0</v>
      </c>
      <c r="L37" s="43" t="n">
        <f aca="false">J37-DatosMinisterio!K37</f>
        <v>0</v>
      </c>
      <c r="M37" s="44" t="n">
        <f aca="false">P73/P$77</f>
        <v>0.0121667693409247</v>
      </c>
      <c r="N37" s="43" t="n">
        <f aca="false">ROUND((N$43-N$42-N$41)*M37,0)</f>
        <v>2640731</v>
      </c>
      <c r="O37" s="43" t="n">
        <f aca="false">N37-DatosMinisterio!L37</f>
        <v>-1</v>
      </c>
      <c r="P37" s="14" t="n">
        <f aca="false">N37+J37</f>
        <v>2706787</v>
      </c>
      <c r="Q37" s="43" t="n">
        <f aca="false">P37-DatosMinisterio!M37</f>
        <v>-1</v>
      </c>
      <c r="S37" s="14" t="n">
        <f aca="false">B37+DatosMinisterio!B37</f>
        <v>4150</v>
      </c>
      <c r="T37" s="14" t="n">
        <f aca="false">C37+DatosMinisterio!C37</f>
        <v>43</v>
      </c>
      <c r="U37" s="14" t="n">
        <f aca="false">D37+DatosMinisterio!D37</f>
        <v>430.322988394584</v>
      </c>
      <c r="V37" s="14" t="n">
        <f aca="false">E37+DatosMinisterio!E37</f>
        <v>254.293442940039</v>
      </c>
      <c r="W37" s="14" t="n">
        <f aca="false">F37+DatosMinisterio!F37</f>
        <v>36</v>
      </c>
      <c r="X37" s="14" t="n">
        <f aca="false">G37+DatosMinisterio!G37</f>
        <v>97</v>
      </c>
      <c r="Y37" s="14" t="n">
        <f aca="false">H37+DatosMinisterio!H37</f>
        <v>11</v>
      </c>
      <c r="Z37" s="14" t="n">
        <f aca="false">X37+0.33*Y37</f>
        <v>100.63</v>
      </c>
      <c r="AC37" s="50" t="n">
        <f aca="false">IF(T37&gt;0,S37/T37,0)</f>
        <v>96.5116279069767</v>
      </c>
      <c r="AD37" s="51" t="n">
        <f aca="false">EXP((((AC37-AC43)/AC44+2)/4-1.9)^3)</f>
        <v>0.0109267688631026</v>
      </c>
      <c r="AE37" s="52" t="n">
        <f aca="false">S37/U37</f>
        <v>9.64391889794803</v>
      </c>
      <c r="AF37" s="51" t="n">
        <f aca="false">EXP((((AE37-AE43)/AE44+2)/4-1.9)^3)</f>
        <v>0.0098431757961393</v>
      </c>
      <c r="AG37" s="51" t="n">
        <f aca="false">V37/U37</f>
        <v>0.590936226504509</v>
      </c>
      <c r="AH37" s="51" t="n">
        <f aca="false">EXP((((AG37-AG43)/AG44+2)/4-1.9)^3)</f>
        <v>0.0196703036549514</v>
      </c>
      <c r="AI37" s="51" t="n">
        <f aca="false">W37/U37</f>
        <v>0.0836580916448504</v>
      </c>
      <c r="AJ37" s="51" t="n">
        <f aca="false">EXP((((AI37-AI43)/AI44+2)/4-1.9)^3)</f>
        <v>0.0253733149013114</v>
      </c>
      <c r="AK37" s="51" t="n">
        <f aca="false">Z37/U37</f>
        <v>0.233847604506147</v>
      </c>
      <c r="AL37" s="51" t="n">
        <f aca="false">EXP((((AK37-AK43)/AK44+2)/4-1.9)^3)</f>
        <v>0.0133007704490852</v>
      </c>
      <c r="AM37" s="51" t="n">
        <f aca="false">0.01*AD37+0.15*AF37+0.24*AH37+0.25*AJ37+0.35*AL37</f>
        <v>0.0173052153177479</v>
      </c>
      <c r="AO37" s="44" t="n">
        <f aca="false">0.01*AD37/$AM$43</f>
        <v>3.56488767711772E-005</v>
      </c>
      <c r="AP37" s="43" t="n">
        <f aca="false">AO37*$J$43</f>
        <v>417.087152571039</v>
      </c>
      <c r="AQ37" s="44" t="n">
        <f aca="false">0.15*AF37/$AM$43</f>
        <v>0.000481704379478338</v>
      </c>
      <c r="AR37" s="43" t="n">
        <f aca="false">AQ37*$J$43</f>
        <v>5635.87765491847</v>
      </c>
      <c r="AS37" s="44" t="n">
        <f aca="false">0.24*AH37/$AM$43</f>
        <v>0.00154019745049767</v>
      </c>
      <c r="AT37" s="43" t="n">
        <f aca="false">AS37*$J$43</f>
        <v>18020.1068647593</v>
      </c>
      <c r="AU37" s="44" t="n">
        <f aca="false">0.25*AJ37/$AM$43</f>
        <v>0.00206952802682487</v>
      </c>
      <c r="AV37" s="43" t="n">
        <f aca="false">AU37*$J$43</f>
        <v>24213.2047361514</v>
      </c>
      <c r="AW37" s="44" t="n">
        <f aca="false">0.35*AL37/$AM$43</f>
        <v>0.00151879422384233</v>
      </c>
      <c r="AX37" s="43" t="n">
        <f aca="false">AW37*$J$43</f>
        <v>17769.6919381177</v>
      </c>
    </row>
    <row r="38" customFormat="false" ht="13.8" hidden="false" customHeight="false" outlineLevel="0" collapsed="false">
      <c r="A38" s="13" t="s">
        <v>44</v>
      </c>
      <c r="B38" s="14"/>
      <c r="C38" s="14"/>
      <c r="D38" s="14"/>
      <c r="E38" s="14"/>
      <c r="F38" s="14"/>
      <c r="G38" s="14"/>
      <c r="H38" s="14"/>
      <c r="I38" s="15" t="n">
        <f aca="false">AO38+AQ38+AS38+AU38+AW38</f>
        <v>0.0139071564182123</v>
      </c>
      <c r="J38" s="43" t="n">
        <f aca="false">ROUND(AP38+AR38+AT38+AV38+AX38,0)</f>
        <v>162712</v>
      </c>
      <c r="K38" s="15" t="n">
        <f aca="false">I38-DatosMinisterio!J38</f>
        <v>-9.54097911787244E-017</v>
      </c>
      <c r="L38" s="43" t="n">
        <f aca="false">J38-DatosMinisterio!K38</f>
        <v>0</v>
      </c>
      <c r="M38" s="44" t="n">
        <f aca="false">P74/P$77</f>
        <v>0.0109306410313639</v>
      </c>
      <c r="N38" s="43" t="n">
        <f aca="false">ROUND((N$43-N$42-N$41)*M38,0)</f>
        <v>2372436</v>
      </c>
      <c r="O38" s="43" t="n">
        <f aca="false">N38-DatosMinisterio!L38</f>
        <v>0</v>
      </c>
      <c r="P38" s="14" t="n">
        <f aca="false">N38+J38</f>
        <v>2535148</v>
      </c>
      <c r="Q38" s="43" t="n">
        <f aca="false">P38-DatosMinisterio!M38</f>
        <v>0</v>
      </c>
      <c r="S38" s="14" t="n">
        <f aca="false">B38+DatosMinisterio!B38</f>
        <v>6955</v>
      </c>
      <c r="T38" s="14" t="n">
        <f aca="false">C38+DatosMinisterio!C38</f>
        <v>28</v>
      </c>
      <c r="U38" s="14" t="n">
        <f aca="false">D38+DatosMinisterio!D38</f>
        <v>405.875247376136</v>
      </c>
      <c r="V38" s="14" t="n">
        <f aca="false">E38+DatosMinisterio!E38</f>
        <v>281.932065557954</v>
      </c>
      <c r="W38" s="14" t="n">
        <f aca="false">F38+DatosMinisterio!F38</f>
        <v>22</v>
      </c>
      <c r="X38" s="14" t="n">
        <f aca="false">G38+DatosMinisterio!G38</f>
        <v>95</v>
      </c>
      <c r="Y38" s="14" t="n">
        <f aca="false">H38+DatosMinisterio!H38</f>
        <v>24</v>
      </c>
      <c r="Z38" s="14" t="n">
        <f aca="false">X38+0.33*Y38</f>
        <v>102.92</v>
      </c>
      <c r="AC38" s="50" t="n">
        <f aca="false">IF(T38&gt;0,S38/T38,0)</f>
        <v>248.392857142857</v>
      </c>
      <c r="AD38" s="51" t="n">
        <f aca="false">EXP((((AC38-AC43)/AC44+2)/4-1.9)^3)</f>
        <v>0.15061309731202</v>
      </c>
      <c r="AE38" s="52" t="n">
        <f aca="false">S38/U38</f>
        <v>17.1358072337794</v>
      </c>
      <c r="AF38" s="51" t="n">
        <f aca="false">EXP((((AE38-AE43)/AE44+2)/4-1.9)^3)</f>
        <v>0.0796125373117837</v>
      </c>
      <c r="AG38" s="51" t="n">
        <f aca="false">V38/U38</f>
        <v>0.694627394453251</v>
      </c>
      <c r="AH38" s="51" t="n">
        <f aca="false">EXP((((AG38-AG43)/AG44+2)/4-1.9)^3)</f>
        <v>0.083224052853853</v>
      </c>
      <c r="AI38" s="51" t="n">
        <f aca="false">W38/U38</f>
        <v>0.0542038474684611</v>
      </c>
      <c r="AJ38" s="51" t="n">
        <f aca="false">EXP((((AI38-AI43)/AI44+2)/4-1.9)^3)</f>
        <v>0.0155309065395603</v>
      </c>
      <c r="AK38" s="51" t="n">
        <f aca="false">Z38/U38</f>
        <v>0.253575453702455</v>
      </c>
      <c r="AL38" s="51" t="n">
        <f aca="false">EXP((((AK38-AK43)/AK44+2)/4-1.9)^3)</f>
        <v>0.0152069648445264</v>
      </c>
      <c r="AM38" s="51" t="n">
        <f aca="false">0.01*AD38+0.15*AF38+0.24*AH38+0.25*AJ38+0.35*AL38</f>
        <v>0.0426269485852868</v>
      </c>
      <c r="AO38" s="44" t="n">
        <f aca="false">0.01*AD38/$AM$43</f>
        <v>0.000491379273550129</v>
      </c>
      <c r="AP38" s="43" t="n">
        <f aca="false">AO38*$J$43</f>
        <v>5749.0726384724</v>
      </c>
      <c r="AQ38" s="44" t="n">
        <f aca="false">0.15*AF38/$AM$43</f>
        <v>0.00389607060553672</v>
      </c>
      <c r="AR38" s="43" t="n">
        <f aca="false">AQ38*$J$43</f>
        <v>45583.5118034597</v>
      </c>
      <c r="AS38" s="44" t="n">
        <f aca="false">0.24*AH38/$AM$43</f>
        <v>0.0065164969628378</v>
      </c>
      <c r="AT38" s="43" t="n">
        <f aca="false">AS38*$J$43</f>
        <v>76242.1542876031</v>
      </c>
      <c r="AU38" s="44" t="n">
        <f aca="false">0.25*AJ38/$AM$43</f>
        <v>0.00126674998874335</v>
      </c>
      <c r="AV38" s="43" t="n">
        <f aca="false">AU38*$J$43</f>
        <v>14820.8076572987</v>
      </c>
      <c r="AW38" s="44" t="n">
        <f aca="false">0.35*AL38/$AM$43</f>
        <v>0.00173645958754431</v>
      </c>
      <c r="AX38" s="43" t="n">
        <f aca="false">AW38*$J$43</f>
        <v>20316.3479616029</v>
      </c>
    </row>
    <row r="39" customFormat="false" ht="13.8" hidden="false" customHeight="false" outlineLevel="0" collapsed="false">
      <c r="A39" s="13" t="s">
        <v>45</v>
      </c>
      <c r="B39" s="14"/>
      <c r="C39" s="14"/>
      <c r="D39" s="14"/>
      <c r="E39" s="14"/>
      <c r="F39" s="14"/>
      <c r="G39" s="14"/>
      <c r="H39" s="14"/>
      <c r="I39" s="15" t="n">
        <f aca="false">AO39+AQ39+AS39+AU39+AW39</f>
        <v>0.0143306671360642</v>
      </c>
      <c r="J39" s="43" t="n">
        <f aca="false">ROUND(AP39+AR39+AT39+AV39+AX39,0)</f>
        <v>167667</v>
      </c>
      <c r="K39" s="15" t="n">
        <f aca="false">I39-DatosMinisterio!J39</f>
        <v>0</v>
      </c>
      <c r="L39" s="43" t="n">
        <f aca="false">J39-DatosMinisterio!K39</f>
        <v>0</v>
      </c>
      <c r="M39" s="44" t="n">
        <f aca="false">P75/P$77</f>
        <v>0.00853266644613931</v>
      </c>
      <c r="N39" s="43" t="n">
        <f aca="false">ROUND((N$43-N$42-N$41)*M39,0)</f>
        <v>1851969</v>
      </c>
      <c r="O39" s="43" t="n">
        <f aca="false">N39-DatosMinisterio!L39</f>
        <v>0</v>
      </c>
      <c r="P39" s="14" t="n">
        <f aca="false">N39+J39</f>
        <v>2019636</v>
      </c>
      <c r="Q39" s="43" t="n">
        <f aca="false">P39-DatosMinisterio!M39</f>
        <v>0</v>
      </c>
      <c r="S39" s="14" t="n">
        <f aca="false">B39+DatosMinisterio!B39</f>
        <v>8404</v>
      </c>
      <c r="T39" s="14" t="n">
        <f aca="false">C39+DatosMinisterio!C39</f>
        <v>57</v>
      </c>
      <c r="U39" s="14" t="n">
        <f aca="false">D39+DatosMinisterio!D39</f>
        <v>492.287854220248</v>
      </c>
      <c r="V39" s="14" t="n">
        <f aca="false">E39+DatosMinisterio!E39</f>
        <v>340.622950932047</v>
      </c>
      <c r="W39" s="14" t="n">
        <f aca="false">F39+DatosMinisterio!F39</f>
        <v>42</v>
      </c>
      <c r="X39" s="14" t="n">
        <f aca="false">G39+DatosMinisterio!G39</f>
        <v>125</v>
      </c>
      <c r="Y39" s="14" t="n">
        <f aca="false">H39+DatosMinisterio!H39</f>
        <v>26</v>
      </c>
      <c r="Z39" s="14" t="n">
        <f aca="false">X39+0.33*Y39</f>
        <v>133.58</v>
      </c>
      <c r="AC39" s="50" t="n">
        <f aca="false">IF(T39&gt;0,S39/T39,0)</f>
        <v>147.438596491228</v>
      </c>
      <c r="AD39" s="51" t="n">
        <f aca="false">EXP((((AC39-AC43)/AC44+2)/4-1.9)^3)</f>
        <v>0.0312084245482418</v>
      </c>
      <c r="AE39" s="52" t="n">
        <f aca="false">S39/U39</f>
        <v>17.0713129075902</v>
      </c>
      <c r="AF39" s="51" t="n">
        <f aca="false">EXP((((AE39-AE43)/AE44+2)/4-1.9)^3)</f>
        <v>0.0784621876114226</v>
      </c>
      <c r="AG39" s="51" t="n">
        <f aca="false">V39/U39</f>
        <v>0.691918250698205</v>
      </c>
      <c r="AH39" s="51" t="n">
        <f aca="false">EXP((((AG39-AG43)/AG44+2)/4-1.9)^3)</f>
        <v>0.0805833304528924</v>
      </c>
      <c r="AI39" s="51" t="n">
        <f aca="false">W39/U39</f>
        <v>0.0853159379008553</v>
      </c>
      <c r="AJ39" s="51" t="n">
        <f aca="false">EXP((((AI39-AI43)/AI44+2)/4-1.9)^3)</f>
        <v>0.0260525739378608</v>
      </c>
      <c r="AK39" s="51" t="n">
        <f aca="false">Z39/U39</f>
        <v>0.271345309161816</v>
      </c>
      <c r="AL39" s="51" t="n">
        <f aca="false">EXP((((AK39-AK43)/AK44+2)/4-1.9)^3)</f>
        <v>0.0171157139015468</v>
      </c>
      <c r="AM39" s="51" t="n">
        <f aca="false">0.01*AD39+0.15*AF39+0.24*AH39+0.25*AJ39+0.35*AL39</f>
        <v>0.0439250550458966</v>
      </c>
      <c r="AO39" s="44" t="n">
        <f aca="false">0.01*AD39/$AM$43</f>
        <v>0.000101818322953612</v>
      </c>
      <c r="AP39" s="43" t="n">
        <f aca="false">AO39*$J$43</f>
        <v>1191.26093853863</v>
      </c>
      <c r="AQ39" s="44" t="n">
        <f aca="false">0.15*AF39/$AM$43</f>
        <v>0.00383977490381687</v>
      </c>
      <c r="AR39" s="43" t="n">
        <f aca="false">AQ39*$J$43</f>
        <v>44924.85952437</v>
      </c>
      <c r="AS39" s="44" t="n">
        <f aca="false">0.24*AH39/$AM$43</f>
        <v>0.00630972669732602</v>
      </c>
      <c r="AT39" s="43" t="n">
        <f aca="false">AS39*$J$43</f>
        <v>73822.9694747904</v>
      </c>
      <c r="AU39" s="44" t="n">
        <f aca="false">0.25*AJ39/$AM$43</f>
        <v>0.00212493054790186</v>
      </c>
      <c r="AV39" s="43" t="n">
        <f aca="false">AU39*$J$43</f>
        <v>24861.4069196195</v>
      </c>
      <c r="AW39" s="44" t="n">
        <f aca="false">0.35*AL39/$AM$43</f>
        <v>0.00195441666406588</v>
      </c>
      <c r="AX39" s="43" t="n">
        <f aca="false">AW39*$J$43</f>
        <v>22866.4169865711</v>
      </c>
    </row>
    <row r="40" customFormat="false" ht="13.8" hidden="false" customHeight="false" outlineLevel="0" collapsed="false">
      <c r="A40" s="13" t="s">
        <v>46</v>
      </c>
      <c r="B40" s="14"/>
      <c r="C40" s="14"/>
      <c r="D40" s="14"/>
      <c r="E40" s="14"/>
      <c r="F40" s="14"/>
      <c r="G40" s="14"/>
      <c r="H40" s="14"/>
      <c r="I40" s="15" t="n">
        <f aca="false">AO40+AQ40+AS40+AU40+AW40</f>
        <v>0.00894314373743506</v>
      </c>
      <c r="J40" s="43" t="n">
        <f aca="false">ROUND(AP40+AR40+AT40+AV40+AX40,0)</f>
        <v>104634</v>
      </c>
      <c r="K40" s="15" t="n">
        <f aca="false">I40-DatosMinisterio!J40</f>
        <v>0</v>
      </c>
      <c r="L40" s="43" t="n">
        <f aca="false">J40-DatosMinisterio!K40</f>
        <v>0</v>
      </c>
      <c r="M40" s="44" t="n">
        <f aca="false">P76/P$77</f>
        <v>0.00714484399335831</v>
      </c>
      <c r="N40" s="43" t="n">
        <f aca="false">ROUND((N$43-N$42-N$41)*M40,0)</f>
        <v>1550750</v>
      </c>
      <c r="O40" s="43" t="n">
        <f aca="false">N40-DatosMinisterio!L40</f>
        <v>-1</v>
      </c>
      <c r="P40" s="14" t="n">
        <f aca="false">N40+J40</f>
        <v>1655384</v>
      </c>
      <c r="Q40" s="43" t="n">
        <f aca="false">P40-DatosMinisterio!M40</f>
        <v>-1</v>
      </c>
      <c r="S40" s="14" t="n">
        <f aca="false">B40+DatosMinisterio!B40</f>
        <v>8844</v>
      </c>
      <c r="T40" s="14" t="n">
        <f aca="false">C40+DatosMinisterio!C40</f>
        <v>31</v>
      </c>
      <c r="U40" s="14" t="n">
        <f aca="false">D40+DatosMinisterio!D40</f>
        <v>497.693353453634</v>
      </c>
      <c r="V40" s="14" t="n">
        <f aca="false">E40+DatosMinisterio!E40</f>
        <v>285.649839454619</v>
      </c>
      <c r="W40" s="14" t="n">
        <f aca="false">F40+DatosMinisterio!F40</f>
        <v>24</v>
      </c>
      <c r="X40" s="14" t="n">
        <f aca="false">G40+DatosMinisterio!G40</f>
        <v>107</v>
      </c>
      <c r="Y40" s="14" t="n">
        <f aca="false">H40+DatosMinisterio!H40</f>
        <v>11</v>
      </c>
      <c r="Z40" s="14" t="n">
        <f aca="false">X40+0.33*Y40</f>
        <v>110.63</v>
      </c>
      <c r="AC40" s="50" t="n">
        <f aca="false">IF(T40&gt;0,S40/T40,0)</f>
        <v>285.290322580645</v>
      </c>
      <c r="AD40" s="51" t="n">
        <f aca="false">EXP((((AC40-AC43)/AC44+2)/4-1.9)^3)</f>
        <v>0.230843985849761</v>
      </c>
      <c r="AE40" s="52" t="n">
        <f aca="false">S40/U40</f>
        <v>17.7699781173066</v>
      </c>
      <c r="AF40" s="51" t="n">
        <f aca="false">EXP((((AE40-AE43)/AE44+2)/4-1.9)^3)</f>
        <v>0.0915919902792166</v>
      </c>
      <c r="AG40" s="51" t="n">
        <f aca="false">V40/U40</f>
        <v>0.573947466793387</v>
      </c>
      <c r="AH40" s="51" t="n">
        <f aca="false">EXP((((AG40-AG43)/AG44+2)/4-1.9)^3)</f>
        <v>0.014873628696111</v>
      </c>
      <c r="AI40" s="51" t="n">
        <f aca="false">W40/U40</f>
        <v>0.0482224643617546</v>
      </c>
      <c r="AJ40" s="51" t="n">
        <f aca="false">EXP((((AI40-AI43)/AI44+2)/4-1.9)^3)</f>
        <v>0.0139864567067881</v>
      </c>
      <c r="AK40" s="51" t="n">
        <f aca="false">Z40/U40</f>
        <v>0.222285468014205</v>
      </c>
      <c r="AL40" s="51" t="n">
        <f aca="false">EXP((((AK40-AK43)/AK44+2)/4-1.9)^3)</f>
        <v>0.0122805308282712</v>
      </c>
      <c r="AM40" s="51" t="n">
        <f aca="false">0.01*AD40+0.15*AF40+0.24*AH40+0.25*AJ40+0.35*AL40</f>
        <v>0.0274117092540387</v>
      </c>
      <c r="AO40" s="44" t="n">
        <f aca="false">0.01*AD40/$AM$43</f>
        <v>0.00075313470139505</v>
      </c>
      <c r="AP40" s="43" t="n">
        <f aca="false">AO40*$J$43</f>
        <v>8811.57659254151</v>
      </c>
      <c r="AQ40" s="44" t="n">
        <f aca="false">0.15*AF40/$AM$43</f>
        <v>0.00448231990938747</v>
      </c>
      <c r="AR40" s="43" t="n">
        <f aca="false">AQ40*$J$43</f>
        <v>52442.5512736054</v>
      </c>
      <c r="AS40" s="44" t="n">
        <f aca="false">0.24*AH40/$AM$43</f>
        <v>0.00116461471054275</v>
      </c>
      <c r="AT40" s="43" t="n">
        <f aca="false">AS40*$J$43</f>
        <v>13625.8383842084</v>
      </c>
      <c r="AU40" s="44" t="n">
        <f aca="false">0.25*AJ40/$AM$43</f>
        <v>0.00114077976264641</v>
      </c>
      <c r="AV40" s="43" t="n">
        <f aca="false">AU40*$J$43</f>
        <v>13346.9726400344</v>
      </c>
      <c r="AW40" s="44" t="n">
        <f aca="false">0.35*AL40/$AM$43</f>
        <v>0.00140229465346338</v>
      </c>
      <c r="AX40" s="43" t="n">
        <f aca="false">AW40*$J$43</f>
        <v>16406.6623426273</v>
      </c>
    </row>
    <row r="41" customFormat="false" ht="13.8" hidden="false" customHeight="false" outlineLevel="0" collapsed="false">
      <c r="A41" s="13" t="s">
        <v>47</v>
      </c>
      <c r="B41" s="14"/>
      <c r="C41" s="14"/>
      <c r="D41" s="14"/>
      <c r="E41" s="14"/>
      <c r="F41" s="14"/>
      <c r="G41" s="14"/>
      <c r="H41" s="14"/>
      <c r="I41" s="15" t="n">
        <f aca="false">AO41+AQ41+AS41+AU41+AW41</f>
        <v>0.0316946317861652</v>
      </c>
      <c r="J41" s="43" t="n">
        <f aca="false">ROUND(AP41+AR41+AT41+AV41+AX41,0)</f>
        <v>370823</v>
      </c>
      <c r="K41" s="15" t="n">
        <f aca="false">I41-DatosMinisterio!J41</f>
        <v>0</v>
      </c>
      <c r="L41" s="43" t="n">
        <f aca="false">J41-DatosMinisterio!K41</f>
        <v>0</v>
      </c>
      <c r="M41" s="44" t="n">
        <v>0</v>
      </c>
      <c r="N41" s="43" t="n">
        <f aca="false">DatosMinisterio!L41</f>
        <v>2626453</v>
      </c>
      <c r="O41" s="43" t="n">
        <v>0</v>
      </c>
      <c r="P41" s="14" t="n">
        <f aca="false">N41+J41</f>
        <v>2997276</v>
      </c>
      <c r="Q41" s="43" t="n">
        <f aca="false">P41-DatosMinisterio!M41</f>
        <v>0</v>
      </c>
      <c r="S41" s="14" t="n">
        <f aca="false">B41+DatosMinisterio!B41</f>
        <v>0</v>
      </c>
      <c r="T41" s="14" t="n">
        <f aca="false">C41+DatosMinisterio!C41</f>
        <v>0</v>
      </c>
      <c r="U41" s="14" t="n">
        <f aca="false">D41+DatosMinisterio!D41</f>
        <v>34.8609674534894</v>
      </c>
      <c r="V41" s="14" t="n">
        <f aca="false">E41+DatosMinisterio!E41</f>
        <v>29.0314219989439</v>
      </c>
      <c r="W41" s="14" t="n">
        <f aca="false">F41+DatosMinisterio!F41</f>
        <v>4</v>
      </c>
      <c r="X41" s="14" t="n">
        <f aca="false">G41+DatosMinisterio!G41</f>
        <v>14</v>
      </c>
      <c r="Y41" s="14" t="n">
        <f aca="false">H41+DatosMinisterio!H41</f>
        <v>0</v>
      </c>
      <c r="Z41" s="14" t="n">
        <f aca="false">X41+0.33*Y41</f>
        <v>14</v>
      </c>
      <c r="AC41" s="50" t="n">
        <f aca="false">IF(T41&gt;0,S41/T41,0)</f>
        <v>0</v>
      </c>
      <c r="AD41" s="51" t="n">
        <f aca="false">EXP((((AC41-AC43)/AC44+2)/4-1.9)^3)</f>
        <v>0.0008692139861122</v>
      </c>
      <c r="AE41" s="52" t="n">
        <f aca="false">S41/U41</f>
        <v>0</v>
      </c>
      <c r="AF41" s="51" t="n">
        <f aca="false">EXP((((AE41-AE43)/AE44+2)/4-1.9)^3)</f>
        <v>0.000169068040733733</v>
      </c>
      <c r="AG41" s="51" t="n">
        <f aca="false">V41/U41</f>
        <v>0.832777289892395</v>
      </c>
      <c r="AH41" s="51" t="n">
        <f aca="false">EXP((((AG41-AG43)/AG44+2)/4-1.9)^3)</f>
        <v>0.306639472703143</v>
      </c>
      <c r="AI41" s="51" t="n">
        <f aca="false">W41/U41</f>
        <v>0.114741508689818</v>
      </c>
      <c r="AJ41" s="51" t="n">
        <f aca="false">EXP((((AI41-AI43)/AI44+2)/4-1.9)^3)</f>
        <v>0.0407798248384232</v>
      </c>
      <c r="AK41" s="51" t="n">
        <f aca="false">Z41/U41</f>
        <v>0.401595280414361</v>
      </c>
      <c r="AL41" s="51" t="n">
        <f aca="false">EXP((((AK41-AK43)/AK44+2)/4-1.9)^3)</f>
        <v>0.0380714720657382</v>
      </c>
      <c r="AM41" s="51" t="n">
        <f aca="false">0.01*AD41+0.15*AF41+0.24*AH41+0.25*AJ41+0.35*AL41</f>
        <v>0.0971474972273398</v>
      </c>
      <c r="AO41" s="44" t="n">
        <f aca="false">0.01*AD41/$AM$43</f>
        <v>2.83583396582429E-006</v>
      </c>
      <c r="AP41" s="43" t="n">
        <f aca="false">AO41*$J$43</f>
        <v>33.1788830700607</v>
      </c>
      <c r="AQ41" s="44" t="n">
        <f aca="false">0.15*AF41/$AM$43</f>
        <v>8.27383532896E-006</v>
      </c>
      <c r="AR41" s="43" t="n">
        <f aca="false">AQ41*$J$43</f>
        <v>96.8027812025686</v>
      </c>
      <c r="AS41" s="44" t="n">
        <f aca="false">0.24*AH41/$AM$43</f>
        <v>0.0240100682919783</v>
      </c>
      <c r="AT41" s="43" t="n">
        <f aca="false">AS41*$J$43</f>
        <v>280914.629687131</v>
      </c>
      <c r="AU41" s="44" t="n">
        <f aca="false">0.25*AJ41/$AM$43</f>
        <v>0.00332613183418789</v>
      </c>
      <c r="AV41" s="43" t="n">
        <f aca="false">AU41*$J$43</f>
        <v>38915.3034105962</v>
      </c>
      <c r="AW41" s="44" t="n">
        <f aca="false">0.35*AL41/$AM$43</f>
        <v>0.00434732199070426</v>
      </c>
      <c r="AX41" s="43" t="n">
        <f aca="false">AW41*$J$43</f>
        <v>50863.0934447371</v>
      </c>
    </row>
    <row r="42" customFormat="false" ht="13.8" hidden="false" customHeight="false" outlineLevel="0" collapsed="false">
      <c r="A42" s="16" t="s">
        <v>48</v>
      </c>
      <c r="B42" s="17"/>
      <c r="C42" s="17"/>
      <c r="D42" s="17"/>
      <c r="E42" s="17"/>
      <c r="F42" s="17"/>
      <c r="G42" s="17"/>
      <c r="H42" s="17"/>
      <c r="I42" s="18" t="n">
        <f aca="false">AO42+AQ42+AS42+AU42+AW42</f>
        <v>0.0129037704319343</v>
      </c>
      <c r="J42" s="53" t="n">
        <f aca="false">ROUND(AP42+AR42+AT42+AV42+AX42,0)</f>
        <v>150972</v>
      </c>
      <c r="K42" s="18" t="n">
        <f aca="false">I42-DatosMinisterio!J42</f>
        <v>7.97972798949331E-017</v>
      </c>
      <c r="L42" s="53" t="n">
        <f aca="false">J42-DatosMinisterio!K42</f>
        <v>0</v>
      </c>
      <c r="M42" s="54" t="n">
        <v>0</v>
      </c>
      <c r="N42" s="53" t="n">
        <f aca="false">DatosMinisterio!L42</f>
        <v>2626453</v>
      </c>
      <c r="O42" s="53" t="n">
        <v>0</v>
      </c>
      <c r="P42" s="17" t="n">
        <f aca="false">N42+J42</f>
        <v>2777425</v>
      </c>
      <c r="Q42" s="53" t="n">
        <f aca="false">P42-DatosMinisterio!M42</f>
        <v>0</v>
      </c>
      <c r="S42" s="17" t="n">
        <f aca="false">B42+DatosMinisterio!B42</f>
        <v>0</v>
      </c>
      <c r="T42" s="17" t="n">
        <f aca="false">C42+DatosMinisterio!C42</f>
        <v>0</v>
      </c>
      <c r="U42" s="17" t="n">
        <f aca="false">D42+DatosMinisterio!D42</f>
        <v>15.3522727272727</v>
      </c>
      <c r="V42" s="17" t="n">
        <f aca="false">E42+DatosMinisterio!E42</f>
        <v>11.2840909090909</v>
      </c>
      <c r="W42" s="17" t="n">
        <f aca="false">F42+DatosMinisterio!F42</f>
        <v>1</v>
      </c>
      <c r="X42" s="17" t="n">
        <f aca="false">G42+DatosMinisterio!G42</f>
        <v>3</v>
      </c>
      <c r="Y42" s="17" t="n">
        <f aca="false">H42+DatosMinisterio!H42</f>
        <v>0</v>
      </c>
      <c r="Z42" s="17" t="n">
        <f aca="false">X42+0.33*Y42</f>
        <v>3</v>
      </c>
      <c r="AC42" s="55" t="n">
        <f aca="false">IF(T42&gt;0,S42/T42,0)</f>
        <v>0</v>
      </c>
      <c r="AD42" s="56" t="n">
        <f aca="false">EXP((((AC42-AC43)/AC44+2)/4-1.9)^3)</f>
        <v>0.0008692139861122</v>
      </c>
      <c r="AE42" s="57" t="n">
        <f aca="false">S42/U42</f>
        <v>0</v>
      </c>
      <c r="AF42" s="56" t="n">
        <f aca="false">EXP((((AE42-AE43)/AE44+2)/4-1.9)^3)</f>
        <v>0.000169068040733733</v>
      </c>
      <c r="AG42" s="56" t="n">
        <f aca="false">V42/U42</f>
        <v>0.735011102886751</v>
      </c>
      <c r="AH42" s="56" t="n">
        <f aca="false">EXP((((AG42-AG43)/AG44+2)/4-1.9)^3)</f>
        <v>0.130330496491172</v>
      </c>
      <c r="AI42" s="56" t="n">
        <f aca="false">W42/U42</f>
        <v>0.065136935603257</v>
      </c>
      <c r="AJ42" s="56" t="n">
        <f aca="false">EXP((((AI42-AI43)/AI44+2)/4-1.9)^3)</f>
        <v>0.0187244914967556</v>
      </c>
      <c r="AK42" s="56" t="n">
        <f aca="false">Z42/U42</f>
        <v>0.195410806809771</v>
      </c>
      <c r="AL42" s="56" t="n">
        <f aca="false">EXP((((AK42-AK43)/AK44+2)/4-1.9)^3)</f>
        <v>0.010162762611658</v>
      </c>
      <c r="AM42" s="56" t="n">
        <f aca="false">0.01*AD42+0.15*AF42+0.24*AH42+0.25*AJ42+0.35*AL42</f>
        <v>0.0395514612921218</v>
      </c>
      <c r="AO42" s="54" t="n">
        <f aca="false">0.01*AD42/$AM$43</f>
        <v>2.83583396582429E-006</v>
      </c>
      <c r="AP42" s="53" t="n">
        <f aca="false">AO42*$J$43</f>
        <v>33.1788830700607</v>
      </c>
      <c r="AQ42" s="54" t="n">
        <f aca="false">0.15*AF42/$AM$43</f>
        <v>8.27383532896E-006</v>
      </c>
      <c r="AR42" s="53" t="n">
        <f aca="false">AQ42*$J$43</f>
        <v>96.8027812025686</v>
      </c>
      <c r="AS42" s="54" t="n">
        <f aca="false">0.24*AH42/$AM$43</f>
        <v>0.0102049618520897</v>
      </c>
      <c r="AT42" s="53" t="n">
        <f aca="false">AS42*$J$43</f>
        <v>119396.706614485</v>
      </c>
      <c r="AU42" s="54" t="n">
        <f aca="false">0.25*AJ42/$AM$43</f>
        <v>0.0015272289053007</v>
      </c>
      <c r="AV42" s="53" t="n">
        <f aca="false">AU42*$J$43</f>
        <v>17868.3765978026</v>
      </c>
      <c r="AW42" s="54" t="n">
        <f aca="false">0.35*AL42/$AM$43</f>
        <v>0.00116047000524909</v>
      </c>
      <c r="AX42" s="53" t="n">
        <f aca="false">AW42*$J$43</f>
        <v>13577.3458793737</v>
      </c>
    </row>
    <row r="43" customFormat="false" ht="13.8" hidden="false" customHeight="false" outlineLevel="0" collapsed="false">
      <c r="A43" s="19" t="s">
        <v>49</v>
      </c>
      <c r="B43" s="20"/>
      <c r="C43" s="20"/>
      <c r="D43" s="20"/>
      <c r="E43" s="20"/>
      <c r="F43" s="20"/>
      <c r="G43" s="20"/>
      <c r="H43" s="20"/>
      <c r="I43" s="58"/>
      <c r="J43" s="60" t="n">
        <f aca="false">DatosMinisterio!K43</f>
        <v>11699868</v>
      </c>
      <c r="K43" s="58"/>
      <c r="L43" s="60"/>
      <c r="M43" s="61"/>
      <c r="N43" s="60" t="n">
        <f aca="false">DatosMinisterio!L43</f>
        <v>222297483</v>
      </c>
      <c r="O43" s="60"/>
      <c r="P43" s="20" t="n">
        <f aca="false">DatosMinisterio!M43</f>
        <v>233997351</v>
      </c>
      <c r="Q43" s="60"/>
      <c r="S43" s="20"/>
      <c r="T43" s="20"/>
      <c r="U43" s="20"/>
      <c r="V43" s="20"/>
      <c r="W43" s="20"/>
      <c r="X43" s="20"/>
      <c r="Y43" s="20"/>
      <c r="Z43" s="20"/>
      <c r="AB43" s="63" t="s">
        <v>207</v>
      </c>
      <c r="AC43" s="63" t="n">
        <f aca="false">AVERAGE(AC16:AC42)</f>
        <v>188.890127654498</v>
      </c>
      <c r="AD43" s="20"/>
      <c r="AE43" s="64" t="n">
        <f aca="false">AVERAGE(AE16:AE42)</f>
        <v>16.2137705792121</v>
      </c>
      <c r="AF43" s="20"/>
      <c r="AG43" s="65" t="n">
        <f aca="false">AVERAGE(AG16:AG42)</f>
        <v>0.673586884984743</v>
      </c>
      <c r="AH43" s="20"/>
      <c r="AI43" s="65" t="n">
        <f aca="false">AVERAGE(AI16:AI42)</f>
        <v>0.147629494712899</v>
      </c>
      <c r="AJ43" s="20"/>
      <c r="AK43" s="65" t="n">
        <f aca="false">AVERAGE(AK16:AK42)</f>
        <v>0.499053085234269</v>
      </c>
      <c r="AL43" s="66"/>
      <c r="AM43" s="65" t="n">
        <f aca="false">SUM(AM16:AM42)</f>
        <v>3.06510887656833</v>
      </c>
      <c r="AO43" s="61" t="n">
        <f aca="false">SUM(AO16:AO42)</f>
        <v>0.0097303742887746</v>
      </c>
      <c r="AP43" s="60" t="n">
        <f aca="false">SUM(AP16:AP42)</f>
        <v>113844.094769257</v>
      </c>
      <c r="AQ43" s="61" t="n">
        <f aca="false">SUM(AQ16:AQ42)</f>
        <v>0.138267364169144</v>
      </c>
      <c r="AR43" s="60" t="n">
        <f aca="false">SUM(AR16:AR42)</f>
        <v>1617709.90948692</v>
      </c>
      <c r="AS43" s="61" t="n">
        <f aca="false">SUM(AS16:AS42)</f>
        <v>0.238327132742363</v>
      </c>
      <c r="AT43" s="60" t="n">
        <f aca="false">SUM(AT16:AT42)</f>
        <v>2788395.99390412</v>
      </c>
      <c r="AU43" s="61" t="n">
        <f aca="false">SUM(AU16:AU42)</f>
        <v>0.257771991607742</v>
      </c>
      <c r="AV43" s="60" t="n">
        <f aca="false">SUM(AV16:AV42)</f>
        <v>3015898.27590769</v>
      </c>
      <c r="AW43" s="61" t="n">
        <f aca="false">SUM(AW16:AW42)</f>
        <v>0.355903137191976</v>
      </c>
      <c r="AX43" s="60" t="n">
        <f aca="false">SUM(AX16:AX42)</f>
        <v>4164019.72593201</v>
      </c>
    </row>
    <row r="44" customFormat="false" ht="13.8" hidden="false" customHeight="false" outlineLevel="0" collapsed="false">
      <c r="A44" s="23" t="s">
        <v>50</v>
      </c>
      <c r="AB44" s="63" t="s">
        <v>208</v>
      </c>
      <c r="AC44" s="63" t="n">
        <f aca="false">_xlfn.STDEV.P(AC16:AC42)</f>
        <v>91.2889321272915</v>
      </c>
      <c r="AD44" s="20"/>
      <c r="AE44" s="64" t="n">
        <f aca="false">_xlfn.STDEV.P(AE16:AE42)</f>
        <v>6.18332722811864</v>
      </c>
      <c r="AF44" s="20"/>
      <c r="AG44" s="65" t="n">
        <f aca="false">_xlfn.STDEV.P(AG16:AG42)</f>
        <v>0.116144172653698</v>
      </c>
      <c r="AH44" s="20"/>
      <c r="AI44" s="65" t="n">
        <f aca="false">_xlfn.STDEV.P(AI16:AI42)</f>
        <v>0.111793544758489</v>
      </c>
      <c r="AJ44" s="20"/>
      <c r="AK44" s="65" t="n">
        <f aca="false">_xlfn.STDEV.P(AK16:AK42)</f>
        <v>0.289978722545285</v>
      </c>
      <c r="AL44" s="20"/>
      <c r="AM44" s="65"/>
    </row>
    <row r="45" customFormat="false" ht="13.8" hidden="false" customHeight="false" outlineLevel="0" collapsed="false">
      <c r="A45" s="23" t="s">
        <v>51</v>
      </c>
    </row>
    <row r="47" customFormat="false" ht="13.8" hidden="false" customHeight="false" outlineLevel="0" collapsed="false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</row>
    <row r="48" customFormat="false" ht="13.8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</row>
    <row r="49" customFormat="false" ht="9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67"/>
    </row>
    <row r="50" customFormat="false" ht="12.75" hidden="false" customHeight="true" outlineLevel="0" collapsed="false">
      <c r="A50" s="7" t="s">
        <v>8</v>
      </c>
      <c r="B50" s="36" t="s">
        <v>188</v>
      </c>
      <c r="C50" s="36"/>
      <c r="D50" s="36"/>
      <c r="E50" s="36"/>
      <c r="F50" s="36"/>
      <c r="G50" s="36"/>
      <c r="H50" s="36"/>
      <c r="I50" s="7" t="s">
        <v>10</v>
      </c>
      <c r="J50" s="37" t="s">
        <v>11</v>
      </c>
      <c r="K50" s="38" t="s">
        <v>189</v>
      </c>
      <c r="L50" s="37" t="s">
        <v>190</v>
      </c>
      <c r="M50" s="38" t="s">
        <v>191</v>
      </c>
      <c r="N50" s="37" t="s">
        <v>12</v>
      </c>
      <c r="O50" s="37" t="s">
        <v>192</v>
      </c>
      <c r="P50" s="7" t="s">
        <v>193</v>
      </c>
      <c r="Q50" s="37" t="s">
        <v>194</v>
      </c>
      <c r="S50" s="8" t="s">
        <v>188</v>
      </c>
      <c r="T50" s="8"/>
      <c r="U50" s="8"/>
      <c r="V50" s="8"/>
      <c r="W50" s="8"/>
      <c r="X50" s="8"/>
      <c r="Y50" s="8"/>
      <c r="Z50" s="8"/>
      <c r="AC50" s="9" t="s">
        <v>196</v>
      </c>
      <c r="AD50" s="9"/>
      <c r="AE50" s="9" t="s">
        <v>197</v>
      </c>
      <c r="AF50" s="9"/>
      <c r="AG50" s="9" t="s">
        <v>198</v>
      </c>
      <c r="AH50" s="9"/>
      <c r="AI50" s="9" t="s">
        <v>199</v>
      </c>
      <c r="AJ50" s="9"/>
      <c r="AK50" s="9" t="s">
        <v>200</v>
      </c>
      <c r="AL50" s="9"/>
      <c r="AM50" s="39" t="s">
        <v>201</v>
      </c>
      <c r="AO50" s="9" t="s">
        <v>196</v>
      </c>
      <c r="AP50" s="9"/>
      <c r="AQ50" s="9" t="s">
        <v>197</v>
      </c>
      <c r="AR50" s="9"/>
      <c r="AS50" s="9" t="s">
        <v>198</v>
      </c>
      <c r="AT50" s="9"/>
      <c r="AU50" s="9" t="s">
        <v>199</v>
      </c>
      <c r="AV50" s="9"/>
      <c r="AW50" s="39" t="s">
        <v>200</v>
      </c>
      <c r="AX50" s="39"/>
    </row>
    <row r="51" customFormat="false" ht="37.75" hidden="false" customHeight="false" outlineLevel="0" collapsed="false">
      <c r="A51" s="7"/>
      <c r="B51" s="9" t="s">
        <v>54</v>
      </c>
      <c r="C51" s="9" t="s">
        <v>55</v>
      </c>
      <c r="D51" s="9" t="s">
        <v>56</v>
      </c>
      <c r="E51" s="9" t="s">
        <v>57</v>
      </c>
      <c r="F51" s="9" t="s">
        <v>58</v>
      </c>
      <c r="G51" s="9" t="s">
        <v>59</v>
      </c>
      <c r="H51" s="9" t="s">
        <v>60</v>
      </c>
      <c r="I51" s="7"/>
      <c r="J51" s="37"/>
      <c r="K51" s="38"/>
      <c r="L51" s="37"/>
      <c r="M51" s="38"/>
      <c r="N51" s="37"/>
      <c r="O51" s="37"/>
      <c r="P51" s="7"/>
      <c r="Q51" s="37"/>
      <c r="S51" s="9" t="s">
        <v>54</v>
      </c>
      <c r="T51" s="9" t="s">
        <v>55</v>
      </c>
      <c r="U51" s="9" t="s">
        <v>56</v>
      </c>
      <c r="V51" s="9" t="s">
        <v>57</v>
      </c>
      <c r="W51" s="9" t="s">
        <v>58</v>
      </c>
      <c r="X51" s="9" t="s">
        <v>59</v>
      </c>
      <c r="Y51" s="9" t="s">
        <v>60</v>
      </c>
      <c r="Z51" s="7" t="s">
        <v>21</v>
      </c>
      <c r="AC51" s="9" t="s">
        <v>202</v>
      </c>
      <c r="AD51" s="9" t="s">
        <v>203</v>
      </c>
      <c r="AE51" s="9" t="s">
        <v>202</v>
      </c>
      <c r="AF51" s="9" t="s">
        <v>203</v>
      </c>
      <c r="AG51" s="9" t="s">
        <v>202</v>
      </c>
      <c r="AH51" s="9" t="s">
        <v>203</v>
      </c>
      <c r="AI51" s="9" t="s">
        <v>202</v>
      </c>
      <c r="AJ51" s="9" t="s">
        <v>203</v>
      </c>
      <c r="AK51" s="9" t="s">
        <v>202</v>
      </c>
      <c r="AL51" s="9" t="s">
        <v>203</v>
      </c>
      <c r="AM51" s="40" t="s">
        <v>204</v>
      </c>
      <c r="AO51" s="9" t="s">
        <v>205</v>
      </c>
      <c r="AP51" s="9" t="s">
        <v>206</v>
      </c>
      <c r="AQ51" s="9" t="s">
        <v>205</v>
      </c>
      <c r="AR51" s="9" t="s">
        <v>206</v>
      </c>
      <c r="AS51" s="9" t="s">
        <v>205</v>
      </c>
      <c r="AT51" s="9" t="s">
        <v>206</v>
      </c>
      <c r="AU51" s="9" t="s">
        <v>205</v>
      </c>
      <c r="AV51" s="9" t="s">
        <v>206</v>
      </c>
      <c r="AW51" s="9" t="s">
        <v>205</v>
      </c>
      <c r="AX51" s="40" t="s">
        <v>206</v>
      </c>
    </row>
    <row r="52" customFormat="false" ht="13.8" hidden="false" customHeight="false" outlineLevel="0" collapsed="false">
      <c r="A52" s="10" t="s">
        <v>61</v>
      </c>
      <c r="B52" s="11"/>
      <c r="C52" s="11"/>
      <c r="D52" s="11"/>
      <c r="E52" s="11"/>
      <c r="F52" s="11"/>
      <c r="G52" s="11"/>
      <c r="H52" s="11"/>
      <c r="I52" s="68" t="n">
        <f aca="false">AO52+AQ52+AS52+AU52+AW52</f>
        <v>0.123935867368533</v>
      </c>
      <c r="J52" s="49" t="n">
        <f aca="false">ROUND(AP52+AR52+AT52+AV52+AX52,0)</f>
        <v>1379892</v>
      </c>
      <c r="K52" s="12" t="n">
        <f aca="false">I52-DatosMinisterio!J52</f>
        <v>0</v>
      </c>
      <c r="L52" s="43" t="n">
        <f aca="false">J52-DatosMinisterio!K52</f>
        <v>0</v>
      </c>
      <c r="M52" s="44" t="n">
        <f aca="false">P86/P$111</f>
        <v>0.183415750415161</v>
      </c>
      <c r="N52" s="43" t="n">
        <f aca="false">ROUND(N$77*M52,0)</f>
        <v>38800579</v>
      </c>
      <c r="O52" s="43" t="n">
        <f aca="false">N52-DatosMinisterio!L52</f>
        <v>3</v>
      </c>
      <c r="P52" s="14" t="n">
        <f aca="false">N52+J52</f>
        <v>40180471</v>
      </c>
      <c r="Q52" s="43" t="n">
        <f aca="false">P52-DatosMinisterio!M52</f>
        <v>3</v>
      </c>
      <c r="S52" s="11" t="n">
        <f aca="false">B52+DatosMinisterio!B52</f>
        <v>29492</v>
      </c>
      <c r="T52" s="11" t="n">
        <f aca="false">C52+DatosMinisterio!C52</f>
        <v>72</v>
      </c>
      <c r="U52" s="11" t="n">
        <f aca="false">D52+DatosMinisterio!D52</f>
        <v>2170.0114342041</v>
      </c>
      <c r="V52" s="11" t="n">
        <f aca="false">E52+DatosMinisterio!E52</f>
        <v>1465.02392254146</v>
      </c>
      <c r="W52" s="11" t="n">
        <f aca="false">F52+DatosMinisterio!F52</f>
        <v>875.5</v>
      </c>
      <c r="X52" s="11" t="n">
        <f aca="false">G52+DatosMinisterio!G52</f>
        <v>2257</v>
      </c>
      <c r="Y52" s="11" t="n">
        <f aca="false">H52+DatosMinisterio!H52</f>
        <v>256</v>
      </c>
      <c r="Z52" s="11" t="n">
        <f aca="false">X52+0.33*Y52</f>
        <v>2341.48</v>
      </c>
      <c r="AC52" s="45" t="n">
        <f aca="false">IF(T52&gt;0,S52/T52,0)</f>
        <v>409.611111111111</v>
      </c>
      <c r="AD52" s="46" t="n">
        <f aca="false">EXP((((AC52-AC$77)/AC$78+2)/4-1.9)^3)</f>
        <v>0.666604438763057</v>
      </c>
      <c r="AE52" s="47" t="n">
        <f aca="false">S52/U52</f>
        <v>13.5907117977085</v>
      </c>
      <c r="AF52" s="46" t="n">
        <f aca="false">EXP((((AE52-AE$77)/AE$78+2)/4-1.9)^3)</f>
        <v>0.0161973846915818</v>
      </c>
      <c r="AG52" s="46" t="n">
        <f aca="false">V52/U52</f>
        <v>0.675122674217056</v>
      </c>
      <c r="AH52" s="46" t="n">
        <f aca="false">EXP((((AG52-AG$77)/AG$78+2)/4-1.9)^3)</f>
        <v>0.0835286098923528</v>
      </c>
      <c r="AI52" s="46" t="n">
        <f aca="false">W52/U52</f>
        <v>0.403454095310382</v>
      </c>
      <c r="AJ52" s="46" t="n">
        <f aca="false">EXP((((AI52-AI$77)/AI$78+2)/4-1.9)^3)</f>
        <v>0.570978536309499</v>
      </c>
      <c r="AK52" s="46" t="n">
        <f aca="false">Z52/U52</f>
        <v>1.07901735589646</v>
      </c>
      <c r="AL52" s="46" t="n">
        <f aca="false">EXP((((AK52-AK$77)/AK$78+2)/4-1.9)^3)</f>
        <v>0.524532227515222</v>
      </c>
      <c r="AM52" s="46" t="n">
        <f aca="false">0.01*AD52+0.15*AF52+0.24*AH52+0.25*AJ52+0.35*AL52</f>
        <v>0.355473432173235</v>
      </c>
      <c r="AO52" s="48" t="n">
        <f aca="false">0.01*AD52/$AM$77</f>
        <v>0.00232411741166501</v>
      </c>
      <c r="AP52" s="49" t="n">
        <f aca="false">AO52*$J$77</f>
        <v>25876.530359733</v>
      </c>
      <c r="AQ52" s="48" t="n">
        <f aca="false">0.15*AF52/$AM$77</f>
        <v>0.000847083103474253</v>
      </c>
      <c r="AR52" s="49" t="n">
        <f aca="false">AQ52*$J$77</f>
        <v>9431.35296618474</v>
      </c>
      <c r="AS52" s="48" t="n">
        <f aca="false">0.24*AH52/$AM$77</f>
        <v>0.00698934307667859</v>
      </c>
      <c r="AT52" s="49" t="n">
        <f aca="false">AS52*$J$77</f>
        <v>77818.765700264</v>
      </c>
      <c r="AU52" s="48" t="n">
        <f aca="false">0.25*AJ52/$AM$77</f>
        <v>0.0497679388538994</v>
      </c>
      <c r="AV52" s="49" t="n">
        <f aca="false">AU52*$J$77</f>
        <v>554112.100460391</v>
      </c>
      <c r="AW52" s="48" t="n">
        <f aca="false">0.35*AL52/$AM$77</f>
        <v>0.0640073849228157</v>
      </c>
      <c r="AX52" s="49" t="n">
        <f aca="false">AW52*$J$77</f>
        <v>712652.911117682</v>
      </c>
    </row>
    <row r="53" customFormat="false" ht="13.8" hidden="false" customHeight="false" outlineLevel="0" collapsed="false">
      <c r="A53" s="13" t="s">
        <v>62</v>
      </c>
      <c r="B53" s="14"/>
      <c r="C53" s="14"/>
      <c r="D53" s="14"/>
      <c r="E53" s="14"/>
      <c r="F53" s="14"/>
      <c r="G53" s="14"/>
      <c r="H53" s="14"/>
      <c r="I53" s="69" t="n">
        <f aca="false">AO53+AQ53+AS53+AU53+AW53</f>
        <v>0.0925893195555448</v>
      </c>
      <c r="J53" s="43" t="n">
        <f aca="false">ROUND(AP53+AR53+AT53+AV53+AX53,0)</f>
        <v>1030882</v>
      </c>
      <c r="K53" s="15" t="n">
        <f aca="false">I53-DatosMinisterio!J53</f>
        <v>0</v>
      </c>
      <c r="L53" s="43" t="n">
        <f aca="false">J53-DatosMinisterio!K53</f>
        <v>0</v>
      </c>
      <c r="M53" s="44" t="n">
        <f aca="false">P87/P$111</f>
        <v>0.118480605402107</v>
      </c>
      <c r="N53" s="43" t="n">
        <f aca="false">ROUND(N$77*M53,0)</f>
        <v>25063911</v>
      </c>
      <c r="O53" s="43" t="n">
        <f aca="false">N53-DatosMinisterio!L53</f>
        <v>0</v>
      </c>
      <c r="P53" s="14" t="n">
        <f aca="false">N53+J53</f>
        <v>26094793</v>
      </c>
      <c r="Q53" s="43" t="n">
        <f aca="false">P53-DatosMinisterio!M53</f>
        <v>0</v>
      </c>
      <c r="S53" s="14" t="n">
        <f aca="false">B53+DatosMinisterio!B53</f>
        <v>25271</v>
      </c>
      <c r="T53" s="14" t="n">
        <f aca="false">C53+DatosMinisterio!C53</f>
        <v>75</v>
      </c>
      <c r="U53" s="14" t="n">
        <f aca="false">D53+DatosMinisterio!D53</f>
        <v>2191.49447809381</v>
      </c>
      <c r="V53" s="14" t="n">
        <f aca="false">E53+DatosMinisterio!E53</f>
        <v>1495.96098270745</v>
      </c>
      <c r="W53" s="14" t="n">
        <f aca="false">F53+DatosMinisterio!F53</f>
        <v>758</v>
      </c>
      <c r="X53" s="14" t="n">
        <f aca="false">G53+DatosMinisterio!G53</f>
        <v>1984</v>
      </c>
      <c r="Y53" s="14" t="n">
        <f aca="false">H53+DatosMinisterio!H53</f>
        <v>188</v>
      </c>
      <c r="Z53" s="14" t="n">
        <f aca="false">X53+0.33*Y53</f>
        <v>2046.04</v>
      </c>
      <c r="AC53" s="50" t="n">
        <f aca="false">IF(T53&gt;0,S53/T53,0)</f>
        <v>336.946666666667</v>
      </c>
      <c r="AD53" s="51" t="n">
        <f aca="false">EXP((((AC53-AC$77)/AC$78+2)/4-1.9)^3)</f>
        <v>0.398935320685813</v>
      </c>
      <c r="AE53" s="52" t="n">
        <f aca="false">S53/U53</f>
        <v>11.531400262519</v>
      </c>
      <c r="AF53" s="51" t="n">
        <f aca="false">EXP((((AE53-AE$77)/AE$78+2)/4-1.9)^3)</f>
        <v>0.00611298791701088</v>
      </c>
      <c r="AG53" s="51" t="n">
        <f aca="false">V53/U53</f>
        <v>0.682621379000077</v>
      </c>
      <c r="AH53" s="51" t="n">
        <f aca="false">EXP((((AG53-AG$77)/AG$78+2)/4-1.9)^3)</f>
        <v>0.0910170612301064</v>
      </c>
      <c r="AI53" s="51" t="n">
        <f aca="false">W53/U53</f>
        <v>0.345882687625715</v>
      </c>
      <c r="AJ53" s="51" t="n">
        <f aca="false">EXP((((AI53-AI$77)/AI$78+2)/4-1.9)^3)</f>
        <v>0.423785822289064</v>
      </c>
      <c r="AK53" s="51" t="n">
        <f aca="false">Z53/U53</f>
        <v>0.933627723205432</v>
      </c>
      <c r="AL53" s="51" t="n">
        <f aca="false">EXP((((AK53-AK$77)/AK$78+2)/4-1.9)^3)</f>
        <v>0.379623617252123</v>
      </c>
      <c r="AM53" s="51" t="n">
        <f aca="false">0.01*AD53+0.15*AF53+0.24*AH53+0.25*AJ53+0.35*AL53</f>
        <v>0.265565117700144</v>
      </c>
      <c r="AO53" s="44" t="n">
        <f aca="false">0.01*AD53/$AM$77</f>
        <v>0.00139088861552514</v>
      </c>
      <c r="AP53" s="43" t="n">
        <f aca="false">AO53*$J$77</f>
        <v>15486.0384015018</v>
      </c>
      <c r="AQ53" s="44" t="n">
        <f aca="false">0.15*AF53/$AM$77</f>
        <v>0.000319694128085593</v>
      </c>
      <c r="AR53" s="43" t="n">
        <f aca="false">AQ53*$J$77</f>
        <v>3559.44788749236</v>
      </c>
      <c r="AS53" s="44" t="n">
        <f aca="false">0.24*AH53/$AM$77</f>
        <v>0.00761594701010959</v>
      </c>
      <c r="AT53" s="43" t="n">
        <f aca="false">AS53*$J$77</f>
        <v>84795.3218869584</v>
      </c>
      <c r="AU53" s="44" t="n">
        <f aca="false">0.25*AJ53/$AM$77</f>
        <v>0.0369382481995772</v>
      </c>
      <c r="AV53" s="43" t="n">
        <f aca="false">AU53*$J$77</f>
        <v>411267.389579492</v>
      </c>
      <c r="AW53" s="44" t="n">
        <f aca="false">0.35*AL53/$AM$77</f>
        <v>0.0463245416022472</v>
      </c>
      <c r="AX53" s="43" t="n">
        <f aca="false">AW53*$J$77</f>
        <v>515773.601262467</v>
      </c>
    </row>
    <row r="54" customFormat="false" ht="13.8" hidden="false" customHeight="false" outlineLevel="0" collapsed="false">
      <c r="A54" s="13" t="s">
        <v>63</v>
      </c>
      <c r="B54" s="14"/>
      <c r="C54" s="14"/>
      <c r="D54" s="14"/>
      <c r="E54" s="14"/>
      <c r="F54" s="14"/>
      <c r="G54" s="14"/>
      <c r="H54" s="14"/>
      <c r="I54" s="69" t="n">
        <f aca="false">AO54+AQ54+AS54+AU54+AW54</f>
        <v>0.0650763063576155</v>
      </c>
      <c r="J54" s="43" t="n">
        <f aca="false">ROUND(AP54+AR54+AT54+AV54+AX54,0)</f>
        <v>724554</v>
      </c>
      <c r="K54" s="15" t="n">
        <f aca="false">I54-DatosMinisterio!J54</f>
        <v>1.0547118733939E-015</v>
      </c>
      <c r="L54" s="43" t="n">
        <f aca="false">J54-DatosMinisterio!K54</f>
        <v>0</v>
      </c>
      <c r="M54" s="44" t="n">
        <f aca="false">P88/P$111</f>
        <v>0.0726353922276852</v>
      </c>
      <c r="N54" s="43" t="n">
        <f aca="false">ROUND(N$77*M54,0)</f>
        <v>15365612</v>
      </c>
      <c r="O54" s="43" t="n">
        <f aca="false">N54-DatosMinisterio!L54</f>
        <v>-1</v>
      </c>
      <c r="P54" s="14" t="n">
        <f aca="false">N54+J54</f>
        <v>16090166</v>
      </c>
      <c r="Q54" s="43" t="n">
        <f aca="false">P54-DatosMinisterio!M54</f>
        <v>-1</v>
      </c>
      <c r="S54" s="14" t="n">
        <f aca="false">B54+DatosMinisterio!B54</f>
        <v>24210</v>
      </c>
      <c r="T54" s="14" t="n">
        <f aca="false">C54+DatosMinisterio!C54</f>
        <v>92</v>
      </c>
      <c r="U54" s="14" t="n">
        <f aca="false">D54+DatosMinisterio!D54</f>
        <v>1403.58364973843</v>
      </c>
      <c r="V54" s="14" t="n">
        <f aca="false">E54+DatosMinisterio!E54</f>
        <v>1103.6348107071</v>
      </c>
      <c r="W54" s="14" t="n">
        <f aca="false">F54+DatosMinisterio!F54</f>
        <v>337</v>
      </c>
      <c r="X54" s="14" t="n">
        <f aca="false">G54+DatosMinisterio!G54</f>
        <v>977</v>
      </c>
      <c r="Y54" s="14" t="n">
        <f aca="false">H54+DatosMinisterio!H54</f>
        <v>77</v>
      </c>
      <c r="Z54" s="14" t="n">
        <f aca="false">X54+0.33*Y54</f>
        <v>1002.41</v>
      </c>
      <c r="AC54" s="50" t="n">
        <f aca="false">IF(T54&gt;0,S54/T54,0)</f>
        <v>263.152173913043</v>
      </c>
      <c r="AD54" s="51" t="n">
        <f aca="false">EXP((((AC54-AC$77)/AC$78+2)/4-1.9)^3)</f>
        <v>0.171680849656123</v>
      </c>
      <c r="AE54" s="52" t="n">
        <f aca="false">S54/U54</f>
        <v>17.2487047740345</v>
      </c>
      <c r="AF54" s="51" t="n">
        <f aca="false">EXP((((AE54-AE$77)/AE$78+2)/4-1.9)^3)</f>
        <v>0.0663141074890967</v>
      </c>
      <c r="AG54" s="51" t="n">
        <f aca="false">V54/U54</f>
        <v>0.786297853293441</v>
      </c>
      <c r="AH54" s="51" t="n">
        <f aca="false">EXP((((AG54-AG$77)/AG$78+2)/4-1.9)^3)</f>
        <v>0.24547716321856</v>
      </c>
      <c r="AI54" s="51" t="n">
        <f aca="false">W54/U54</f>
        <v>0.240099690576192</v>
      </c>
      <c r="AJ54" s="51" t="n">
        <f aca="false">EXP((((AI54-AI$77)/AI$78+2)/4-1.9)^3)</f>
        <v>0.191872828712152</v>
      </c>
      <c r="AK54" s="51" t="n">
        <f aca="false">Z54/U54</f>
        <v>0.714179023235849</v>
      </c>
      <c r="AL54" s="51" t="n">
        <f aca="false">EXP((((AK54-AK$77)/AK$78+2)/4-1.9)^3)</f>
        <v>0.19458718314013</v>
      </c>
      <c r="AM54" s="51" t="n">
        <f aca="false">0.01*AD54+0.15*AF54+0.24*AH54+0.25*AJ54+0.35*AL54</f>
        <v>0.186652165069463</v>
      </c>
      <c r="AO54" s="44" t="n">
        <f aca="false">0.01*AD54/$AM$77</f>
        <v>0.0005985655491218</v>
      </c>
      <c r="AP54" s="43" t="n">
        <f aca="false">AO54*$J$77</f>
        <v>6664.37914298154</v>
      </c>
      <c r="AQ54" s="44" t="n">
        <f aca="false">0.15*AF54/$AM$77</f>
        <v>0.00346806358221423</v>
      </c>
      <c r="AR54" s="43" t="n">
        <f aca="false">AQ54*$J$77</f>
        <v>38613.132075096</v>
      </c>
      <c r="AS54" s="44" t="n">
        <f aca="false">0.24*AH54/$AM$77</f>
        <v>0.020540556264919</v>
      </c>
      <c r="AT54" s="43" t="n">
        <f aca="false">AS54*$J$77</f>
        <v>228696.848587438</v>
      </c>
      <c r="AU54" s="44" t="n">
        <f aca="false">0.25*AJ54/$AM$77</f>
        <v>0.0167241228869853</v>
      </c>
      <c r="AV54" s="43" t="n">
        <f aca="false">AU54*$J$77</f>
        <v>186204.996121495</v>
      </c>
      <c r="AW54" s="44" t="n">
        <f aca="false">0.35*AL54/$AM$77</f>
        <v>0.0237449980743753</v>
      </c>
      <c r="AX54" s="43" t="n">
        <f aca="false">AW54*$J$77</f>
        <v>264374.837725254</v>
      </c>
    </row>
    <row r="55" customFormat="false" ht="13.8" hidden="false" customHeight="false" outlineLevel="0" collapsed="false">
      <c r="A55" s="13" t="s">
        <v>64</v>
      </c>
      <c r="B55" s="14"/>
      <c r="C55" s="14"/>
      <c r="D55" s="14"/>
      <c r="E55" s="14"/>
      <c r="F55" s="14"/>
      <c r="G55" s="14"/>
      <c r="H55" s="14"/>
      <c r="I55" s="69" t="n">
        <f aca="false">AO55+AQ55+AS55+AU55+AW55</f>
        <v>0.0968118738602447</v>
      </c>
      <c r="J55" s="43" t="n">
        <f aca="false">ROUND(AP55+AR55+AT55+AV55+AX55,0)</f>
        <v>1077895</v>
      </c>
      <c r="K55" s="15" t="n">
        <f aca="false">I55-DatosMinisterio!J55</f>
        <v>-3.7470027081099E-016</v>
      </c>
      <c r="L55" s="43" t="n">
        <f aca="false">J55-DatosMinisterio!K55</f>
        <v>0</v>
      </c>
      <c r="M55" s="44" t="n">
        <f aca="false">P89/P$111</f>
        <v>0.0591192242269553</v>
      </c>
      <c r="N55" s="43" t="n">
        <f aca="false">ROUND(N$77*M55,0)</f>
        <v>12506342</v>
      </c>
      <c r="O55" s="43" t="n">
        <f aca="false">N55-DatosMinisterio!L55</f>
        <v>-2</v>
      </c>
      <c r="P55" s="14" t="n">
        <f aca="false">N55+J55</f>
        <v>13584237</v>
      </c>
      <c r="Q55" s="43" t="n">
        <f aca="false">P55-DatosMinisterio!M55</f>
        <v>-2</v>
      </c>
      <c r="S55" s="14" t="n">
        <f aca="false">B55+DatosMinisterio!B55</f>
        <v>13806</v>
      </c>
      <c r="T55" s="14" t="n">
        <f aca="false">C55+DatosMinisterio!C55</f>
        <v>53</v>
      </c>
      <c r="U55" s="14" t="n">
        <f aca="false">D55+DatosMinisterio!D55</f>
        <v>623.992958044321</v>
      </c>
      <c r="V55" s="14" t="n">
        <f aca="false">E55+DatosMinisterio!E55</f>
        <v>506.390536731368</v>
      </c>
      <c r="W55" s="14" t="n">
        <f aca="false">F55+DatosMinisterio!F55</f>
        <v>201</v>
      </c>
      <c r="X55" s="14" t="n">
        <f aca="false">G55+DatosMinisterio!G55</f>
        <v>447</v>
      </c>
      <c r="Y55" s="14" t="n">
        <f aca="false">H55+DatosMinisterio!H55</f>
        <v>56</v>
      </c>
      <c r="Z55" s="14" t="n">
        <f aca="false">X55+0.33*Y55</f>
        <v>465.48</v>
      </c>
      <c r="AC55" s="50" t="n">
        <f aca="false">IF(T55&gt;0,S55/T55,0)</f>
        <v>260.490566037736</v>
      </c>
      <c r="AD55" s="51" t="n">
        <f aca="false">EXP((((AC55-AC$77)/AC$78+2)/4-1.9)^3)</f>
        <v>0.165369059103064</v>
      </c>
      <c r="AE55" s="52" t="n">
        <f aca="false">S55/U55</f>
        <v>22.1252496875444</v>
      </c>
      <c r="AF55" s="51" t="n">
        <f aca="false">EXP((((AE55-AE$77)/AE$78+2)/4-1.9)^3)</f>
        <v>0.248618901869866</v>
      </c>
      <c r="AG55" s="51" t="n">
        <f aca="false">V55/U55</f>
        <v>0.81153245433805</v>
      </c>
      <c r="AH55" s="51" t="n">
        <f aca="false">EXP((((AG55-AG$77)/AG$78+2)/4-1.9)^3)</f>
        <v>0.297029174719144</v>
      </c>
      <c r="AI55" s="51" t="n">
        <f aca="false">W55/U55</f>
        <v>0.322119019788238</v>
      </c>
      <c r="AJ55" s="51" t="n">
        <f aca="false">EXP((((AI55-AI$77)/AI$78+2)/4-1.9)^3)</f>
        <v>0.365209801056573</v>
      </c>
      <c r="AK55" s="51" t="n">
        <f aca="false">Z55/U55</f>
        <v>0.745969956870792</v>
      </c>
      <c r="AL55" s="51" t="n">
        <f aca="false">EXP((((AK55-AK$77)/AK$78+2)/4-1.9)^3)</f>
        <v>0.217543684458518</v>
      </c>
      <c r="AM55" s="51" t="n">
        <f aca="false">0.01*AD55+0.15*AF55+0.24*AH55+0.25*AJ55+0.35*AL55</f>
        <v>0.27767626762873</v>
      </c>
      <c r="AO55" s="44" t="n">
        <f aca="false">0.01*AD55/$AM$77</f>
        <v>0.000576559481549902</v>
      </c>
      <c r="AP55" s="43" t="n">
        <f aca="false">AO55*$J$77</f>
        <v>6419.36541313965</v>
      </c>
      <c r="AQ55" s="44" t="n">
        <f aca="false">0.15*AF55/$AM$77</f>
        <v>0.013002152815926</v>
      </c>
      <c r="AR55" s="43" t="n">
        <f aca="false">AQ55*$J$77</f>
        <v>144764.890273836</v>
      </c>
      <c r="AS55" s="44" t="n">
        <f aca="false">0.24*AH55/$AM$77</f>
        <v>0.0248542243019522</v>
      </c>
      <c r="AT55" s="43" t="n">
        <f aca="false">AS55*$J$77</f>
        <v>276724.870477319</v>
      </c>
      <c r="AU55" s="44" t="n">
        <f aca="false">0.25*AJ55/$AM$77</f>
        <v>0.0318326134731903</v>
      </c>
      <c r="AV55" s="43" t="n">
        <f aca="false">AU55*$J$77</f>
        <v>354421.676303583</v>
      </c>
      <c r="AW55" s="44" t="n">
        <f aca="false">0.35*AL55/$AM$77</f>
        <v>0.0265463237876263</v>
      </c>
      <c r="AX55" s="43" t="n">
        <f aca="false">AW55*$J$77</f>
        <v>295564.565706556</v>
      </c>
    </row>
    <row r="56" customFormat="false" ht="13.8" hidden="false" customHeight="false" outlineLevel="0" collapsed="false">
      <c r="A56" s="13" t="s">
        <v>65</v>
      </c>
      <c r="B56" s="14"/>
      <c r="C56" s="14"/>
      <c r="D56" s="14"/>
      <c r="E56" s="14"/>
      <c r="F56" s="14"/>
      <c r="G56" s="14"/>
      <c r="H56" s="14"/>
      <c r="I56" s="69" t="n">
        <f aca="false">AO56+AQ56+AS56+AU56+AW56</f>
        <v>0.0483237348045894</v>
      </c>
      <c r="J56" s="43" t="n">
        <f aca="false">ROUND(AP56+AR56+AT56+AV56+AX56,0)</f>
        <v>538032</v>
      </c>
      <c r="K56" s="15" t="n">
        <f aca="false">I56-DatosMinisterio!J56</f>
        <v>0</v>
      </c>
      <c r="L56" s="43" t="n">
        <f aca="false">J56-DatosMinisterio!K56</f>
        <v>0</v>
      </c>
      <c r="M56" s="44" t="n">
        <f aca="false">P90/P$111</f>
        <v>0.0563741534514308</v>
      </c>
      <c r="N56" s="43" t="n">
        <f aca="false">ROUND(N$77*M56,0)</f>
        <v>11925638</v>
      </c>
      <c r="O56" s="43" t="n">
        <f aca="false">N56-DatosMinisterio!L56</f>
        <v>1</v>
      </c>
      <c r="P56" s="14" t="n">
        <f aca="false">N56+J56</f>
        <v>12463670</v>
      </c>
      <c r="Q56" s="43" t="n">
        <f aca="false">P56-DatosMinisterio!M56</f>
        <v>1</v>
      </c>
      <c r="S56" s="14" t="n">
        <f aca="false">B56+DatosMinisterio!B56</f>
        <v>14988</v>
      </c>
      <c r="T56" s="14" t="n">
        <f aca="false">C56+DatosMinisterio!C56</f>
        <v>80</v>
      </c>
      <c r="U56" s="14" t="n">
        <f aca="false">D56+DatosMinisterio!D56</f>
        <v>671.216677022115</v>
      </c>
      <c r="V56" s="14" t="n">
        <f aca="false">E56+DatosMinisterio!E56</f>
        <v>386.090462373489</v>
      </c>
      <c r="W56" s="14" t="n">
        <f aca="false">F56+DatosMinisterio!F56</f>
        <v>142</v>
      </c>
      <c r="X56" s="14" t="n">
        <f aca="false">G56+DatosMinisterio!G56</f>
        <v>446</v>
      </c>
      <c r="Y56" s="14" t="n">
        <f aca="false">H56+DatosMinisterio!H56</f>
        <v>9</v>
      </c>
      <c r="Z56" s="14" t="n">
        <f aca="false">X56+0.33*Y56</f>
        <v>448.97</v>
      </c>
      <c r="AC56" s="50" t="n">
        <f aca="false">IF(T56&gt;0,S56/T56,0)</f>
        <v>187.35</v>
      </c>
      <c r="AD56" s="51" t="n">
        <f aca="false">EXP((((AC56-AC$77)/AC$78+2)/4-1.9)^3)</f>
        <v>0.047459307160032</v>
      </c>
      <c r="AE56" s="52" t="n">
        <f aca="false">S56/U56</f>
        <v>22.3296001322479</v>
      </c>
      <c r="AF56" s="51" t="n">
        <f aca="false">EXP((((AE56-AE$77)/AE$78+2)/4-1.9)^3)</f>
        <v>0.259582504423635</v>
      </c>
      <c r="AG56" s="51" t="n">
        <f aca="false">V56/U56</f>
        <v>0.575209877213418</v>
      </c>
      <c r="AH56" s="51" t="n">
        <f aca="false">EXP((((AG56-AG$77)/AG$78+2)/4-1.9)^3)</f>
        <v>0.0217276460650409</v>
      </c>
      <c r="AI56" s="51" t="n">
        <f aca="false">W56/U56</f>
        <v>0.211556126152869</v>
      </c>
      <c r="AJ56" s="51" t="n">
        <f aca="false">EXP((((AI56-AI$77)/AI$78+2)/4-1.9)^3)</f>
        <v>0.145625145236759</v>
      </c>
      <c r="AK56" s="51" t="n">
        <f aca="false">Z56/U56</f>
        <v>0.668889816611645</v>
      </c>
      <c r="AL56" s="51" t="n">
        <f aca="false">EXP((((AK56-AK$77)/AK$78+2)/4-1.9)^3)</f>
        <v>0.164484203414304</v>
      </c>
      <c r="AM56" s="51" t="n">
        <f aca="false">0.01*AD56+0.15*AF56+0.24*AH56+0.25*AJ56+0.35*AL56</f>
        <v>0.138602361294952</v>
      </c>
      <c r="AO56" s="44" t="n">
        <f aca="false">0.01*AD56/$AM$77</f>
        <v>0.000165466948166234</v>
      </c>
      <c r="AP56" s="43" t="n">
        <f aca="false">AO56*$J$77</f>
        <v>1842.29526712615</v>
      </c>
      <c r="AQ56" s="44" t="n">
        <f aca="false">0.15*AF56/$AM$77</f>
        <v>0.0135755220760469</v>
      </c>
      <c r="AR56" s="43" t="n">
        <f aca="false">AQ56*$J$77</f>
        <v>151148.736026373</v>
      </c>
      <c r="AS56" s="44" t="n">
        <f aca="false">0.24*AH56/$AM$77</f>
        <v>0.00181808332250385</v>
      </c>
      <c r="AT56" s="43" t="n">
        <f aca="false">AS56*$J$77</f>
        <v>20242.3888118421</v>
      </c>
      <c r="AU56" s="44" t="n">
        <f aca="false">0.25*AJ56/$AM$77</f>
        <v>0.0126930573793141</v>
      </c>
      <c r="AV56" s="43" t="n">
        <f aca="false">AU56*$J$77</f>
        <v>141323.44733752</v>
      </c>
      <c r="AW56" s="44" t="n">
        <f aca="false">0.35*AL56/$AM$77</f>
        <v>0.0200716050785584</v>
      </c>
      <c r="AX56" s="43" t="n">
        <f aca="false">AW56*$J$77</f>
        <v>223475.585001448</v>
      </c>
    </row>
    <row r="57" customFormat="false" ht="13.8" hidden="false" customHeight="false" outlineLevel="0" collapsed="false">
      <c r="A57" s="13" t="s">
        <v>66</v>
      </c>
      <c r="B57" s="14"/>
      <c r="C57" s="14"/>
      <c r="D57" s="14"/>
      <c r="E57" s="14"/>
      <c r="F57" s="14"/>
      <c r="G57" s="14"/>
      <c r="H57" s="14"/>
      <c r="I57" s="69" t="n">
        <f aca="false">AO57+AQ57+AS57+AU57+AW57</f>
        <v>0.0284609916261833</v>
      </c>
      <c r="J57" s="43" t="n">
        <f aca="false">ROUND(AP57+AR57+AT57+AV57+AX57,0)</f>
        <v>316882</v>
      </c>
      <c r="K57" s="15" t="n">
        <f aca="false">I57-DatosMinisterio!J57</f>
        <v>0</v>
      </c>
      <c r="L57" s="43" t="n">
        <f aca="false">J57-DatosMinisterio!K57</f>
        <v>0</v>
      </c>
      <c r="M57" s="44" t="n">
        <f aca="false">P91/P$111</f>
        <v>0.0577474295107347</v>
      </c>
      <c r="N57" s="43" t="n">
        <f aca="false">ROUND(N$77*M57,0)</f>
        <v>12216147</v>
      </c>
      <c r="O57" s="43" t="n">
        <f aca="false">N57-DatosMinisterio!L57</f>
        <v>-4</v>
      </c>
      <c r="P57" s="14" t="n">
        <f aca="false">N57+J57</f>
        <v>12533029</v>
      </c>
      <c r="Q57" s="43" t="n">
        <f aca="false">P57-DatosMinisterio!M57</f>
        <v>-4</v>
      </c>
      <c r="S57" s="14" t="n">
        <f aca="false">B57+DatosMinisterio!B57</f>
        <v>19186</v>
      </c>
      <c r="T57" s="14" t="n">
        <f aca="false">C57+DatosMinisterio!C57</f>
        <v>66</v>
      </c>
      <c r="U57" s="14" t="n">
        <f aca="false">D57+DatosMinisterio!D57</f>
        <v>1054.52049654736</v>
      </c>
      <c r="V57" s="14" t="n">
        <f aca="false">E57+DatosMinisterio!E57</f>
        <v>650.250050858559</v>
      </c>
      <c r="W57" s="14" t="n">
        <f aca="false">F57+DatosMinisterio!F57</f>
        <v>205</v>
      </c>
      <c r="X57" s="14" t="n">
        <f aca="false">G57+DatosMinisterio!G57</f>
        <v>491</v>
      </c>
      <c r="Y57" s="14" t="n">
        <f aca="false">H57+DatosMinisterio!H57</f>
        <v>59</v>
      </c>
      <c r="Z57" s="14" t="n">
        <f aca="false">X57+0.33*Y57</f>
        <v>510.47</v>
      </c>
      <c r="AC57" s="50" t="n">
        <f aca="false">IF(T57&gt;0,S57/T57,0)</f>
        <v>290.69696969697</v>
      </c>
      <c r="AD57" s="51" t="n">
        <f aca="false">EXP((((AC57-AC$77)/AC$78+2)/4-1.9)^3)</f>
        <v>0.245480891709992</v>
      </c>
      <c r="AE57" s="52" t="n">
        <f aca="false">S57/U57</f>
        <v>18.1940512894889</v>
      </c>
      <c r="AF57" s="51" t="n">
        <f aca="false">EXP((((AE57-AE$77)/AE$78+2)/4-1.9)^3)</f>
        <v>0.0897652148583135</v>
      </c>
      <c r="AG57" s="51" t="n">
        <f aca="false">V57/U57</f>
        <v>0.616631021386084</v>
      </c>
      <c r="AH57" s="51" t="n">
        <f aca="false">EXP((((AG57-AG$77)/AG$78+2)/4-1.9)^3)</f>
        <v>0.039808918371946</v>
      </c>
      <c r="AI57" s="51" t="n">
        <f aca="false">W57/U57</f>
        <v>0.194401152629273</v>
      </c>
      <c r="AJ57" s="51" t="n">
        <f aca="false">EXP((((AI57-AI$77)/AI$78+2)/4-1.9)^3)</f>
        <v>0.121675947754778</v>
      </c>
      <c r="AK57" s="51" t="n">
        <f aca="false">Z57/U57</f>
        <v>0.484077836013</v>
      </c>
      <c r="AL57" s="51" t="n">
        <f aca="false">EXP((((AK57-AK$77)/AK$78+2)/4-1.9)^3)</f>
        <v>0.0735406579462575</v>
      </c>
      <c r="AM57" s="51" t="n">
        <f aca="false">0.01*AD57+0.15*AF57+0.24*AH57+0.25*AJ57+0.35*AL57</f>
        <v>0.0816319487749986</v>
      </c>
      <c r="AO57" s="44" t="n">
        <f aca="false">0.01*AD57/$AM$77</f>
        <v>0.000855869510429464</v>
      </c>
      <c r="AP57" s="43" t="n">
        <f aca="false">AO57*$J$77</f>
        <v>9529.18009195229</v>
      </c>
      <c r="AQ57" s="44" t="n">
        <f aca="false">0.15*AF57/$AM$77</f>
        <v>0.00469449841650872</v>
      </c>
      <c r="AR57" s="43" t="n">
        <f aca="false">AQ57*$J$77</f>
        <v>52268.1557260395</v>
      </c>
      <c r="AS57" s="44" t="n">
        <f aca="false">0.24*AH57/$AM$77</f>
        <v>0.00333105253842488</v>
      </c>
      <c r="AT57" s="43" t="n">
        <f aca="false">AS57*$J$77</f>
        <v>37087.662485462</v>
      </c>
      <c r="AU57" s="44" t="n">
        <f aca="false">0.25*AJ57/$AM$77</f>
        <v>0.0106055845233517</v>
      </c>
      <c r="AV57" s="43" t="n">
        <f aca="false">AU57*$J$77</f>
        <v>118081.697819482</v>
      </c>
      <c r="AW57" s="44" t="n">
        <f aca="false">0.35*AL57/$AM$77</f>
        <v>0.00897398663746858</v>
      </c>
      <c r="AX57" s="43" t="n">
        <f aca="false">AW57*$J$77</f>
        <v>99915.6223806843</v>
      </c>
    </row>
    <row r="58" customFormat="false" ht="13.8" hidden="false" customHeight="false" outlineLevel="0" collapsed="false">
      <c r="A58" s="13" t="s">
        <v>67</v>
      </c>
      <c r="B58" s="14"/>
      <c r="C58" s="14"/>
      <c r="D58" s="14"/>
      <c r="E58" s="14"/>
      <c r="F58" s="14"/>
      <c r="G58" s="14"/>
      <c r="H58" s="14"/>
      <c r="I58" s="69" t="n">
        <f aca="false">AO58+AQ58+AS58+AU58+AW58</f>
        <v>0.0243590505474636</v>
      </c>
      <c r="J58" s="43" t="n">
        <f aca="false">ROUND(AP58+AR58+AT58+AV58+AX58,0)</f>
        <v>271212</v>
      </c>
      <c r="K58" s="15" t="n">
        <f aca="false">I58-DatosMinisterio!J58</f>
        <v>0</v>
      </c>
      <c r="L58" s="43" t="n">
        <f aca="false">J58-DatosMinisterio!K58</f>
        <v>0</v>
      </c>
      <c r="M58" s="44" t="n">
        <f aca="false">P92/P$111</f>
        <v>0.0441095946966223</v>
      </c>
      <c r="N58" s="43" t="n">
        <f aca="false">ROUND(N$77*M58,0)</f>
        <v>9331139</v>
      </c>
      <c r="O58" s="43" t="n">
        <f aca="false">N58-DatosMinisterio!L58</f>
        <v>3</v>
      </c>
      <c r="P58" s="14" t="n">
        <f aca="false">N58+J58</f>
        <v>9602351</v>
      </c>
      <c r="Q58" s="43" t="n">
        <f aca="false">P58-DatosMinisterio!M58</f>
        <v>3</v>
      </c>
      <c r="S58" s="14" t="n">
        <f aca="false">B58+DatosMinisterio!B58</f>
        <v>12795</v>
      </c>
      <c r="T58" s="14" t="n">
        <f aca="false">C58+DatosMinisterio!C58</f>
        <v>61</v>
      </c>
      <c r="U58" s="14" t="n">
        <f aca="false">D58+DatosMinisterio!D58</f>
        <v>981.603232663224</v>
      </c>
      <c r="V58" s="14" t="n">
        <f aca="false">E58+DatosMinisterio!E58</f>
        <v>626.069518132141</v>
      </c>
      <c r="W58" s="14" t="n">
        <f aca="false">F58+DatosMinisterio!F58</f>
        <v>168</v>
      </c>
      <c r="X58" s="14" t="n">
        <f aca="false">G58+DatosMinisterio!G58</f>
        <v>503</v>
      </c>
      <c r="Y58" s="14" t="n">
        <f aca="false">H58+DatosMinisterio!H58</f>
        <v>34</v>
      </c>
      <c r="Z58" s="14" t="n">
        <f aca="false">X58+0.33*Y58</f>
        <v>514.22</v>
      </c>
      <c r="AC58" s="50" t="n">
        <f aca="false">IF(T58&gt;0,S58/T58,0)</f>
        <v>209.754098360656</v>
      </c>
      <c r="AD58" s="51" t="n">
        <f aca="false">EXP((((AC58-AC$77)/AC$78+2)/4-1.9)^3)</f>
        <v>0.0729023586413539</v>
      </c>
      <c r="AE58" s="52" t="n">
        <f aca="false">S58/U58</f>
        <v>13.0347981488258</v>
      </c>
      <c r="AF58" s="51" t="n">
        <f aca="false">EXP((((AE58-AE$77)/AE$78+2)/4-1.9)^3)</f>
        <v>0.012620169599007</v>
      </c>
      <c r="AG58" s="51" t="n">
        <f aca="false">V58/U58</f>
        <v>0.637803032120757</v>
      </c>
      <c r="AH58" s="51" t="n">
        <f aca="false">EXP((((AG58-AG$77)/AG$78+2)/4-1.9)^3)</f>
        <v>0.0528410156878323</v>
      </c>
      <c r="AI58" s="51" t="n">
        <f aca="false">W58/U58</f>
        <v>0.171148580617642</v>
      </c>
      <c r="AJ58" s="51" t="n">
        <f aca="false">EXP((((AI58-AI$77)/AI$78+2)/4-1.9)^3)</f>
        <v>0.0937342720146598</v>
      </c>
      <c r="AK58" s="51" t="n">
        <f aca="false">Z58/U58</f>
        <v>0.523857280507167</v>
      </c>
      <c r="AL58" s="51" t="n">
        <f aca="false">EXP((((AK58-AK$77)/AK$78+2)/4-1.9)^3)</f>
        <v>0.0889408041944793</v>
      </c>
      <c r="AM58" s="51" t="n">
        <f aca="false">0.01*AD58+0.15*AF58+0.24*AH58+0.25*AJ58+0.35*AL58</f>
        <v>0.0698667422630771</v>
      </c>
      <c r="AO58" s="44" t="n">
        <f aca="false">0.01*AD58/$AM$77</f>
        <v>0.000254174186694911</v>
      </c>
      <c r="AP58" s="43" t="n">
        <f aca="false">AO58*$J$77</f>
        <v>2829.95429820364</v>
      </c>
      <c r="AQ58" s="44" t="n">
        <f aca="false">0.15*AF58/$AM$77</f>
        <v>0.000660003613784284</v>
      </c>
      <c r="AR58" s="43" t="n">
        <f aca="false">AQ58*$J$77</f>
        <v>7348.42545557428</v>
      </c>
      <c r="AS58" s="44" t="n">
        <f aca="false">0.24*AH58/$AM$77</f>
        <v>0.00442152679948081</v>
      </c>
      <c r="AT58" s="43" t="n">
        <f aca="false">AS58*$J$77</f>
        <v>49228.9123986949</v>
      </c>
      <c r="AU58" s="44" t="n">
        <f aca="false">0.25*AJ58/$AM$77</f>
        <v>0.00817011712610456</v>
      </c>
      <c r="AV58" s="43" t="n">
        <f aca="false">AU58*$J$77</f>
        <v>90965.4059623268</v>
      </c>
      <c r="AW58" s="44" t="n">
        <f aca="false">0.35*AL58/$AM$77</f>
        <v>0.010853228821399</v>
      </c>
      <c r="AX58" s="43" t="n">
        <f aca="false">AW58*$J$77</f>
        <v>120838.948879464</v>
      </c>
    </row>
    <row r="59" customFormat="false" ht="13.8" hidden="false" customHeight="false" outlineLevel="0" collapsed="false">
      <c r="A59" s="13" t="s">
        <v>68</v>
      </c>
      <c r="B59" s="14"/>
      <c r="C59" s="14"/>
      <c r="D59" s="14"/>
      <c r="E59" s="14"/>
      <c r="F59" s="14"/>
      <c r="G59" s="14"/>
      <c r="H59" s="14"/>
      <c r="I59" s="69" t="n">
        <f aca="false">AO59+AQ59+AS59+AU59+AW59</f>
        <v>0.0204749074979799</v>
      </c>
      <c r="J59" s="43" t="n">
        <f aca="false">ROUND(AP59+AR59+AT59+AV59+AX59,0)</f>
        <v>227966</v>
      </c>
      <c r="K59" s="15" t="n">
        <f aca="false">I59-DatosMinisterio!J59</f>
        <v>0</v>
      </c>
      <c r="L59" s="43" t="n">
        <f aca="false">J59-DatosMinisterio!K59</f>
        <v>0</v>
      </c>
      <c r="M59" s="44" t="n">
        <f aca="false">P93/P$111</f>
        <v>0.0436177969345147</v>
      </c>
      <c r="N59" s="43" t="n">
        <f aca="false">ROUND(N$77*M59,0)</f>
        <v>9227102</v>
      </c>
      <c r="O59" s="43" t="n">
        <f aca="false">N59-DatosMinisterio!L59</f>
        <v>1</v>
      </c>
      <c r="P59" s="14" t="n">
        <f aca="false">N59+J59</f>
        <v>9455068</v>
      </c>
      <c r="Q59" s="43" t="n">
        <f aca="false">P59-DatosMinisterio!M59</f>
        <v>1</v>
      </c>
      <c r="S59" s="14" t="n">
        <f aca="false">B59+DatosMinisterio!B59</f>
        <v>10131</v>
      </c>
      <c r="T59" s="14" t="n">
        <f aca="false">C59+DatosMinisterio!C59</f>
        <v>48</v>
      </c>
      <c r="U59" s="14" t="n">
        <f aca="false">D59+DatosMinisterio!D59</f>
        <v>568.195538220483</v>
      </c>
      <c r="V59" s="14" t="n">
        <f aca="false">E59+DatosMinisterio!E59</f>
        <v>348.597142929121</v>
      </c>
      <c r="W59" s="14" t="n">
        <f aca="false">F59+DatosMinisterio!F59</f>
        <v>51</v>
      </c>
      <c r="X59" s="14" t="n">
        <f aca="false">G59+DatosMinisterio!G59</f>
        <v>276</v>
      </c>
      <c r="Y59" s="14" t="n">
        <f aca="false">H59+DatosMinisterio!H59</f>
        <v>38</v>
      </c>
      <c r="Z59" s="14" t="n">
        <f aca="false">X59+0.33*Y59</f>
        <v>288.54</v>
      </c>
      <c r="AC59" s="50" t="n">
        <f aca="false">IF(T59&gt;0,S59/T59,0)</f>
        <v>211.0625</v>
      </c>
      <c r="AD59" s="51" t="n">
        <f aca="false">EXP((((AC59-AC$77)/AC$78+2)/4-1.9)^3)</f>
        <v>0.0746536840171687</v>
      </c>
      <c r="AE59" s="52" t="n">
        <f aca="false">S59/U59</f>
        <v>17.8301294510848</v>
      </c>
      <c r="AF59" s="51" t="n">
        <f aca="false">EXP((((AE59-AE$77)/AE$78+2)/4-1.9)^3)</f>
        <v>0.0801144224317766</v>
      </c>
      <c r="AG59" s="51" t="n">
        <f aca="false">V59/U59</f>
        <v>0.613516156816161</v>
      </c>
      <c r="AH59" s="51" t="n">
        <f aca="false">EXP((((AG59-AG$77)/AG$78+2)/4-1.9)^3)</f>
        <v>0.0381281252148823</v>
      </c>
      <c r="AI59" s="51" t="n">
        <f aca="false">W59/U59</f>
        <v>0.0897578325935568</v>
      </c>
      <c r="AJ59" s="51" t="n">
        <f aca="false">EXP((((AI59-AI$77)/AI$78+2)/4-1.9)^3)</f>
        <v>0.0317859678384812</v>
      </c>
      <c r="AK59" s="51" t="n">
        <f aca="false">Z59/U59</f>
        <v>0.507818137579311</v>
      </c>
      <c r="AL59" s="51" t="n">
        <f aca="false">EXP((((AK59-AK$77)/AK$78+2)/4-1.9)^3)</f>
        <v>0.0824722367347086</v>
      </c>
      <c r="AM59" s="51" t="n">
        <f aca="false">0.01*AD59+0.15*AF59+0.24*AH59+0.25*AJ59+0.35*AL59</f>
        <v>0.0587262250732783</v>
      </c>
      <c r="AO59" s="44" t="n">
        <f aca="false">0.01*AD59/$AM$77</f>
        <v>0.000260280185339286</v>
      </c>
      <c r="AP59" s="43" t="n">
        <f aca="false">AO59*$J$77</f>
        <v>2897.93798031223</v>
      </c>
      <c r="AQ59" s="44" t="n">
        <f aca="false">0.15*AF59/$AM$77</f>
        <v>0.00418978587461882</v>
      </c>
      <c r="AR59" s="43" t="n">
        <f aca="false">AQ59*$J$77</f>
        <v>46648.7281757784</v>
      </c>
      <c r="AS59" s="44" t="n">
        <f aca="false">0.24*AH59/$AM$77</f>
        <v>0.0031904104275267</v>
      </c>
      <c r="AT59" s="43" t="n">
        <f aca="false">AS59*$J$77</f>
        <v>35521.7648960168</v>
      </c>
      <c r="AU59" s="44" t="n">
        <f aca="false">0.25*AJ59/$AM$77</f>
        <v>0.00277054565662353</v>
      </c>
      <c r="AV59" s="43" t="n">
        <f aca="false">AU59*$J$77</f>
        <v>30847.0253855569</v>
      </c>
      <c r="AW59" s="44" t="n">
        <f aca="false">0.35*AL59/$AM$77</f>
        <v>0.0100638853538716</v>
      </c>
      <c r="AX59" s="43" t="n">
        <f aca="false">AW59*$J$77</f>
        <v>112050.464227522</v>
      </c>
    </row>
    <row r="60" customFormat="false" ht="13.8" hidden="false" customHeight="false" outlineLevel="0" collapsed="false">
      <c r="A60" s="13" t="s">
        <v>69</v>
      </c>
      <c r="B60" s="14"/>
      <c r="C60" s="14"/>
      <c r="D60" s="14"/>
      <c r="E60" s="14"/>
      <c r="F60" s="14"/>
      <c r="G60" s="14"/>
      <c r="H60" s="14"/>
      <c r="I60" s="69" t="n">
        <f aca="false">AO60+AQ60+AS60+AU60+AW60</f>
        <v>0.014097634445503</v>
      </c>
      <c r="J60" s="43" t="n">
        <f aca="false">ROUND(AP60+AR60+AT60+AV60+AX60,0)</f>
        <v>156962</v>
      </c>
      <c r="K60" s="15" t="n">
        <f aca="false">I60-DatosMinisterio!J60</f>
        <v>0</v>
      </c>
      <c r="L60" s="43" t="n">
        <f aca="false">J60-DatosMinisterio!K60</f>
        <v>0</v>
      </c>
      <c r="M60" s="44" t="n">
        <f aca="false">P94/P$111</f>
        <v>0.0191180102708822</v>
      </c>
      <c r="N60" s="43" t="n">
        <f aca="false">ROUND(N$77*M60,0)</f>
        <v>4044308</v>
      </c>
      <c r="O60" s="43" t="n">
        <f aca="false">N60-DatosMinisterio!L60</f>
        <v>1</v>
      </c>
      <c r="P60" s="14" t="n">
        <f aca="false">N60+J60</f>
        <v>4201270</v>
      </c>
      <c r="Q60" s="43" t="n">
        <f aca="false">P60-DatosMinisterio!M60</f>
        <v>1</v>
      </c>
      <c r="S60" s="14" t="n">
        <f aca="false">B60+DatosMinisterio!B60</f>
        <v>14158</v>
      </c>
      <c r="T60" s="14" t="n">
        <f aca="false">C60+DatosMinisterio!C60</f>
        <v>60</v>
      </c>
      <c r="U60" s="14" t="n">
        <f aca="false">D60+DatosMinisterio!D60</f>
        <v>916.558630722538</v>
      </c>
      <c r="V60" s="14" t="n">
        <f aca="false">E60+DatosMinisterio!E60</f>
        <v>535.788453426594</v>
      </c>
      <c r="W60" s="14" t="n">
        <f aca="false">F60+DatosMinisterio!F60</f>
        <v>102</v>
      </c>
      <c r="X60" s="14" t="n">
        <f aca="false">G60+DatosMinisterio!G60</f>
        <v>357</v>
      </c>
      <c r="Y60" s="14" t="n">
        <f aca="false">H60+DatosMinisterio!H60</f>
        <v>45</v>
      </c>
      <c r="Z60" s="14" t="n">
        <f aca="false">X60+0.33*Y60</f>
        <v>371.85</v>
      </c>
      <c r="AC60" s="50" t="n">
        <f aca="false">IF(T60&gt;0,S60/T60,0)</f>
        <v>235.966666666667</v>
      </c>
      <c r="AD60" s="51" t="n">
        <f aca="false">EXP((((AC60-AC$77)/AC$78+2)/4-1.9)^3)</f>
        <v>0.114179397977062</v>
      </c>
      <c r="AE60" s="52" t="n">
        <f aca="false">S60/U60</f>
        <v>15.4469114418125</v>
      </c>
      <c r="AF60" s="51" t="n">
        <f aca="false">EXP((((AE60-AE$77)/AE$78+2)/4-1.9)^3)</f>
        <v>0.0347807976491076</v>
      </c>
      <c r="AG60" s="51" t="n">
        <f aca="false">V60/U60</f>
        <v>0.584565390000445</v>
      </c>
      <c r="AH60" s="51" t="n">
        <f aca="false">EXP((((AG60-AG$77)/AG$78+2)/4-1.9)^3)</f>
        <v>0.0250644356562149</v>
      </c>
      <c r="AI60" s="51" t="n">
        <f aca="false">W60/U60</f>
        <v>0.111285843132143</v>
      </c>
      <c r="AJ60" s="51" t="n">
        <f aca="false">EXP((((AI60-AI$77)/AI$78+2)/4-1.9)^3)</f>
        <v>0.0434514305445982</v>
      </c>
      <c r="AK60" s="51" t="n">
        <f aca="false">Z60/U60</f>
        <v>0.405702360477327</v>
      </c>
      <c r="AL60" s="51" t="n">
        <f aca="false">EXP((((AK60-AK$77)/AK$78+2)/4-1.9)^3)</f>
        <v>0.0491361856378144</v>
      </c>
      <c r="AM60" s="51" t="n">
        <f aca="false">0.01*AD60+0.15*AF60+0.24*AH60+0.25*AJ60+0.35*AL60</f>
        <v>0.0404349007940129</v>
      </c>
      <c r="AO60" s="44" t="n">
        <f aca="false">0.01*AD60/$AM$77</f>
        <v>0.000398086648484262</v>
      </c>
      <c r="AP60" s="43" t="n">
        <f aca="false">AO60*$J$77</f>
        <v>4432.26370303195</v>
      </c>
      <c r="AQ60" s="44" t="n">
        <f aca="false">0.15*AF60/$AM$77</f>
        <v>0.0018189495758058</v>
      </c>
      <c r="AR60" s="43" t="n">
        <f aca="false">AQ60*$J$77</f>
        <v>20252.033604207</v>
      </c>
      <c r="AS60" s="44" t="n">
        <f aca="false">0.24*AH60/$AM$77</f>
        <v>0.00209729265278554</v>
      </c>
      <c r="AT60" s="43" t="n">
        <f aca="false">AS60*$J$77</f>
        <v>23351.082320824</v>
      </c>
      <c r="AU60" s="44" t="n">
        <f aca="false">0.25*AJ60/$AM$77</f>
        <v>0.00378733700295494</v>
      </c>
      <c r="AV60" s="43" t="n">
        <f aca="false">AU60*$J$77</f>
        <v>42167.895841929</v>
      </c>
      <c r="AW60" s="44" t="n">
        <f aca="false">0.35*AL60/$AM$77</f>
        <v>0.00599596856547246</v>
      </c>
      <c r="AX60" s="43" t="n">
        <f aca="false">AW60*$J$77</f>
        <v>66758.6163425794</v>
      </c>
    </row>
    <row r="61" customFormat="false" ht="13.8" hidden="false" customHeight="false" outlineLevel="0" collapsed="false">
      <c r="A61" s="13" t="s">
        <v>70</v>
      </c>
      <c r="B61" s="14"/>
      <c r="C61" s="14"/>
      <c r="D61" s="14"/>
      <c r="E61" s="14"/>
      <c r="F61" s="14"/>
      <c r="G61" s="14"/>
      <c r="H61" s="14"/>
      <c r="I61" s="69" t="n">
        <f aca="false">AO61+AQ61+AS61+AU61+AW61</f>
        <v>0.018467909732396</v>
      </c>
      <c r="J61" s="43" t="n">
        <f aca="false">ROUND(AP61+AR61+AT61+AV61+AX61,0)</f>
        <v>205620</v>
      </c>
      <c r="K61" s="15" t="n">
        <f aca="false">I61-DatosMinisterio!J61</f>
        <v>0</v>
      </c>
      <c r="L61" s="43" t="n">
        <f aca="false">J61-DatosMinisterio!K61</f>
        <v>0</v>
      </c>
      <c r="M61" s="44" t="n">
        <f aca="false">P95/P$111</f>
        <v>0.0182990490145223</v>
      </c>
      <c r="N61" s="43" t="n">
        <f aca="false">ROUND(N$77*M61,0)</f>
        <v>3871062</v>
      </c>
      <c r="O61" s="43" t="n">
        <f aca="false">N61-DatosMinisterio!L61</f>
        <v>2</v>
      </c>
      <c r="P61" s="14" t="n">
        <f aca="false">N61+J61</f>
        <v>4076682</v>
      </c>
      <c r="Q61" s="43" t="n">
        <f aca="false">P61-DatosMinisterio!M61</f>
        <v>2</v>
      </c>
      <c r="S61" s="14" t="n">
        <f aca="false">B61+DatosMinisterio!B61</f>
        <v>6442</v>
      </c>
      <c r="T61" s="14" t="n">
        <f aca="false">C61+DatosMinisterio!C61</f>
        <v>58</v>
      </c>
      <c r="U61" s="14" t="n">
        <f aca="false">D61+DatosMinisterio!D61</f>
        <v>379.020137334597</v>
      </c>
      <c r="V61" s="14" t="n">
        <f aca="false">E61+DatosMinisterio!E61</f>
        <v>241.967637334597</v>
      </c>
      <c r="W61" s="14" t="n">
        <f aca="false">F61+DatosMinisterio!F61</f>
        <v>32</v>
      </c>
      <c r="X61" s="14" t="n">
        <f aca="false">G61+DatosMinisterio!G61</f>
        <v>174</v>
      </c>
      <c r="Y61" s="14" t="n">
        <f aca="false">H61+DatosMinisterio!H61</f>
        <v>9</v>
      </c>
      <c r="Z61" s="14" t="n">
        <f aca="false">X61+0.33*Y61</f>
        <v>176.97</v>
      </c>
      <c r="AC61" s="50" t="n">
        <f aca="false">IF(T61&gt;0,S61/T61,0)</f>
        <v>111.068965517241</v>
      </c>
      <c r="AD61" s="51" t="n">
        <f aca="false">EXP((((AC61-AC$77)/AC$78+2)/4-1.9)^3)</f>
        <v>0.0077783827467978</v>
      </c>
      <c r="AE61" s="52" t="n">
        <f aca="false">S61/U61</f>
        <v>16.9964584079949</v>
      </c>
      <c r="AF61" s="51" t="n">
        <f aca="false">EXP((((AE61-AE$77)/AE$78+2)/4-1.9)^3)</f>
        <v>0.0609181626064531</v>
      </c>
      <c r="AG61" s="51" t="n">
        <f aca="false">V61/U61</f>
        <v>0.638403117671263</v>
      </c>
      <c r="AH61" s="51" t="n">
        <f aca="false">EXP((((AG61-AG$77)/AG$78+2)/4-1.9)^3)</f>
        <v>0.0532534640712503</v>
      </c>
      <c r="AI61" s="51" t="n">
        <f aca="false">W61/U61</f>
        <v>0.0844282317689906</v>
      </c>
      <c r="AJ61" s="51" t="n">
        <f aca="false">EXP((((AI61-AI$77)/AI$78+2)/4-1.9)^3)</f>
        <v>0.0293281934812751</v>
      </c>
      <c r="AK61" s="51" t="n">
        <f aca="false">Z61/U61</f>
        <v>0.466914505504946</v>
      </c>
      <c r="AL61" s="51" t="n">
        <f aca="false">EXP((((AK61-AK$77)/AK$78+2)/4-1.9)^3)</f>
        <v>0.0675467336173293</v>
      </c>
      <c r="AM61" s="51" t="n">
        <f aca="false">0.01*AD61+0.15*AF61+0.24*AH61+0.25*AJ61+0.35*AL61</f>
        <v>0.0529697447319201</v>
      </c>
      <c r="AO61" s="44" t="n">
        <f aca="false">0.01*AD61/$AM$77</f>
        <v>2.71193435344843E-005</v>
      </c>
      <c r="AP61" s="43" t="n">
        <f aca="false">AO61*$J$77</f>
        <v>301.944520007435</v>
      </c>
      <c r="AQ61" s="44" t="n">
        <f aca="false">0.15*AF61/$AM$77</f>
        <v>0.00318586902893297</v>
      </c>
      <c r="AR61" s="43" t="n">
        <f aca="false">AQ61*$J$77</f>
        <v>35471.2013410103</v>
      </c>
      <c r="AS61" s="44" t="n">
        <f aca="false">0.24*AH61/$AM$77</f>
        <v>0.00445603884579458</v>
      </c>
      <c r="AT61" s="43" t="n">
        <f aca="false">AS61*$J$77</f>
        <v>49613.1666578526</v>
      </c>
      <c r="AU61" s="44" t="n">
        <f aca="false">0.25*AJ61/$AM$77</f>
        <v>0.0025563198037277</v>
      </c>
      <c r="AV61" s="43" t="n">
        <f aca="false">AU61*$J$77</f>
        <v>28461.8525201605</v>
      </c>
      <c r="AW61" s="44" t="n">
        <f aca="false">0.35*AL61/$AM$77</f>
        <v>0.00824256271040624</v>
      </c>
      <c r="AX61" s="43" t="n">
        <f aca="false">AW61*$J$77</f>
        <v>91772.0090849582</v>
      </c>
    </row>
    <row r="62" customFormat="false" ht="13.8" hidden="false" customHeight="false" outlineLevel="0" collapsed="false">
      <c r="A62" s="13" t="s">
        <v>71</v>
      </c>
      <c r="B62" s="14"/>
      <c r="C62" s="14"/>
      <c r="D62" s="14"/>
      <c r="E62" s="14"/>
      <c r="F62" s="14"/>
      <c r="G62" s="14"/>
      <c r="H62" s="14"/>
      <c r="I62" s="69" t="n">
        <f aca="false">AO62+AQ62+AS62+AU62+AW62</f>
        <v>0.0151001744093879</v>
      </c>
      <c r="J62" s="43" t="n">
        <f aca="false">ROUND(AP62+AR62+AT62+AV62+AX62,0)</f>
        <v>168124</v>
      </c>
      <c r="K62" s="15" t="n">
        <f aca="false">I62-DatosMinisterio!J62</f>
        <v>9.0205620750794E-017</v>
      </c>
      <c r="L62" s="43" t="n">
        <f aca="false">J62-DatosMinisterio!K62</f>
        <v>0</v>
      </c>
      <c r="M62" s="44" t="n">
        <f aca="false">P96/P$111</f>
        <v>0.0202891958135956</v>
      </c>
      <c r="N62" s="43" t="n">
        <f aca="false">ROUND(N$77*M62,0)</f>
        <v>4292066</v>
      </c>
      <c r="O62" s="43" t="n">
        <f aca="false">N62-DatosMinisterio!L62</f>
        <v>-1</v>
      </c>
      <c r="P62" s="14" t="n">
        <f aca="false">N62+J62</f>
        <v>4460190</v>
      </c>
      <c r="Q62" s="43" t="n">
        <f aca="false">P62-DatosMinisterio!M62</f>
        <v>-1</v>
      </c>
      <c r="S62" s="14" t="n">
        <f aca="false">B62+DatosMinisterio!B62</f>
        <v>6988</v>
      </c>
      <c r="T62" s="14" t="n">
        <f aca="false">C62+DatosMinisterio!C62</f>
        <v>41</v>
      </c>
      <c r="U62" s="14" t="n">
        <f aca="false">D62+DatosMinisterio!D62</f>
        <v>349.694373706004</v>
      </c>
      <c r="V62" s="14" t="n">
        <f aca="false">E62+DatosMinisterio!E62</f>
        <v>192.808668831169</v>
      </c>
      <c r="W62" s="14" t="n">
        <f aca="false">F62+DatosMinisterio!F62</f>
        <v>24</v>
      </c>
      <c r="X62" s="14" t="n">
        <f aca="false">G62+DatosMinisterio!G62</f>
        <v>111</v>
      </c>
      <c r="Y62" s="14" t="n">
        <f aca="false">H62+DatosMinisterio!H62</f>
        <v>14</v>
      </c>
      <c r="Z62" s="14" t="n">
        <f aca="false">X62+0.33*Y62</f>
        <v>115.62</v>
      </c>
      <c r="AC62" s="50" t="n">
        <f aca="false">IF(T62&gt;0,S62/T62,0)</f>
        <v>170.439024390244</v>
      </c>
      <c r="AD62" s="51" t="n">
        <f aca="false">EXP((((AC62-AC$77)/AC$78+2)/4-1.9)^3)</f>
        <v>0.0333315533886475</v>
      </c>
      <c r="AE62" s="52" t="n">
        <f aca="false">S62/U62</f>
        <v>19.9831639438242</v>
      </c>
      <c r="AF62" s="51" t="n">
        <f aca="false">EXP((((AE62-AE$77)/AE$78+2)/4-1.9)^3)</f>
        <v>0.149447453580032</v>
      </c>
      <c r="AG62" s="51" t="n">
        <f aca="false">V62/U62</f>
        <v>0.551363371357149</v>
      </c>
      <c r="AH62" s="51" t="n">
        <f aca="false">EXP((((AG62-AG$77)/AG$78+2)/4-1.9)^3)</f>
        <v>0.0148476894828431</v>
      </c>
      <c r="AI62" s="51" t="n">
        <f aca="false">W62/U62</f>
        <v>0.0686313587080396</v>
      </c>
      <c r="AJ62" s="51" t="n">
        <f aca="false">EXP((((AI62-AI$77)/AI$78+2)/4-1.9)^3)</f>
        <v>0.0229354995190511</v>
      </c>
      <c r="AK62" s="51" t="n">
        <f aca="false">Z62/U62</f>
        <v>0.330631570575981</v>
      </c>
      <c r="AL62" s="51" t="n">
        <f aca="false">EXP((((AK62-AK$77)/AK$78+2)/4-1.9)^3)</f>
        <v>0.0321789618927971</v>
      </c>
      <c r="AM62" s="51" t="n">
        <f aca="false">0.01*AD62+0.15*AF62+0.24*AH62+0.25*AJ62+0.35*AL62</f>
        <v>0.0433103905890154</v>
      </c>
      <c r="AO62" s="44" t="n">
        <f aca="false">0.01*AD62/$AM$77</f>
        <v>0.000116210512687469</v>
      </c>
      <c r="AP62" s="43" t="n">
        <f aca="false">AO62*$J$77</f>
        <v>1293.87820278973</v>
      </c>
      <c r="AQ62" s="44" t="n">
        <f aca="false">0.15*AF62/$AM$77</f>
        <v>0.00781573168726999</v>
      </c>
      <c r="AR62" s="43" t="n">
        <f aca="false">AQ62*$J$77</f>
        <v>87019.707900334</v>
      </c>
      <c r="AS62" s="44" t="n">
        <f aca="false">0.24*AH62/$AM$77</f>
        <v>0.00124239581893346</v>
      </c>
      <c r="AT62" s="43" t="n">
        <f aca="false">AS62*$J$77</f>
        <v>13832.7319291521</v>
      </c>
      <c r="AU62" s="44" t="n">
        <f aca="false">0.25*AJ62/$AM$77</f>
        <v>0.00199911636788576</v>
      </c>
      <c r="AV62" s="43" t="n">
        <f aca="false">AU62*$J$77</f>
        <v>22257.9957133815</v>
      </c>
      <c r="AW62" s="44" t="n">
        <f aca="false">0.35*AL62/$AM$77</f>
        <v>0.00392672002261122</v>
      </c>
      <c r="AX62" s="43" t="n">
        <f aca="false">AW62*$J$77</f>
        <v>43719.7748139915</v>
      </c>
    </row>
    <row r="63" customFormat="false" ht="13.8" hidden="false" customHeight="false" outlineLevel="0" collapsed="false">
      <c r="A63" s="13" t="s">
        <v>72</v>
      </c>
      <c r="B63" s="14"/>
      <c r="C63" s="14"/>
      <c r="D63" s="14"/>
      <c r="E63" s="14"/>
      <c r="F63" s="14"/>
      <c r="G63" s="14"/>
      <c r="H63" s="14"/>
      <c r="I63" s="69" t="n">
        <f aca="false">AO63+AQ63+AS63+AU63+AW63</f>
        <v>0.055015211053604</v>
      </c>
      <c r="J63" s="43" t="n">
        <f aca="false">ROUND(AP63+AR63+AT63+AV63+AX63,0)</f>
        <v>612535</v>
      </c>
      <c r="K63" s="15" t="n">
        <f aca="false">I63-DatosMinisterio!J63</f>
        <v>-2.0122792321331E-016</v>
      </c>
      <c r="L63" s="43" t="n">
        <f aca="false">J63-DatosMinisterio!K63</f>
        <v>0</v>
      </c>
      <c r="M63" s="44" t="n">
        <f aca="false">P97/P$111</f>
        <v>0.0276521876216648</v>
      </c>
      <c r="N63" s="43" t="n">
        <f aca="false">ROUND(N$77*M63,0)</f>
        <v>5849666</v>
      </c>
      <c r="O63" s="43" t="n">
        <f aca="false">N63-DatosMinisterio!L63</f>
        <v>3</v>
      </c>
      <c r="P63" s="14" t="n">
        <f aca="false">N63+J63</f>
        <v>6462201</v>
      </c>
      <c r="Q63" s="43" t="n">
        <f aca="false">P63-DatosMinisterio!M63</f>
        <v>3</v>
      </c>
      <c r="S63" s="14" t="n">
        <f aca="false">B63+DatosMinisterio!B63</f>
        <v>11149</v>
      </c>
      <c r="T63" s="14" t="n">
        <f aca="false">C63+DatosMinisterio!C63</f>
        <v>61</v>
      </c>
      <c r="U63" s="14" t="n">
        <f aca="false">D63+DatosMinisterio!D63</f>
        <v>494.311610045939</v>
      </c>
      <c r="V63" s="14" t="n">
        <f aca="false">E63+DatosMinisterio!E63</f>
        <v>416.186482956717</v>
      </c>
      <c r="W63" s="14" t="n">
        <f aca="false">F63+DatosMinisterio!F63</f>
        <v>68</v>
      </c>
      <c r="X63" s="14" t="n">
        <f aca="false">G63+DatosMinisterio!G63</f>
        <v>169</v>
      </c>
      <c r="Y63" s="14" t="n">
        <f aca="false">H63+DatosMinisterio!H63</f>
        <v>30</v>
      </c>
      <c r="Z63" s="14" t="n">
        <f aca="false">X63+0.33*Y63</f>
        <v>178.9</v>
      </c>
      <c r="AC63" s="50" t="n">
        <f aca="false">IF(T63&gt;0,S63/T63,0)</f>
        <v>182.770491803279</v>
      </c>
      <c r="AD63" s="51" t="n">
        <f aca="false">EXP((((AC63-AC$77)/AC$78+2)/4-1.9)^3)</f>
        <v>0.0432381849947308</v>
      </c>
      <c r="AE63" s="52" t="n">
        <f aca="false">S63/U63</f>
        <v>22.5545987053872</v>
      </c>
      <c r="AF63" s="51" t="n">
        <f aca="false">EXP((((AE63-AE$77)/AE$78+2)/4-1.9)^3)</f>
        <v>0.271930398488978</v>
      </c>
      <c r="AG63" s="51" t="n">
        <f aca="false">V63/U63</f>
        <v>0.841951664695957</v>
      </c>
      <c r="AH63" s="51" t="n">
        <f aca="false">EXP((((AG63-AG$77)/AG$78+2)/4-1.9)^3)</f>
        <v>0.364917867570381</v>
      </c>
      <c r="AI63" s="51" t="n">
        <f aca="false">W63/U63</f>
        <v>0.137565047265793</v>
      </c>
      <c r="AJ63" s="51" t="n">
        <f aca="false">EXP((((AI63-AI$77)/AI$78+2)/4-1.9)^3)</f>
        <v>0.0619858946260416</v>
      </c>
      <c r="AK63" s="51" t="n">
        <f aca="false">Z63/U63</f>
        <v>0.361917455233094</v>
      </c>
      <c r="AL63" s="51" t="n">
        <f aca="false">EXP((((AK63-AK$77)/AK$78+2)/4-1.9)^3)</f>
        <v>0.0385605175703601</v>
      </c>
      <c r="AM63" s="51" t="n">
        <f aca="false">0.01*AD63+0.15*AF63+0.24*AH63+0.25*AJ63+0.35*AL63</f>
        <v>0.157794884646322</v>
      </c>
      <c r="AO63" s="44" t="n">
        <f aca="false">0.01*AD63/$AM$77</f>
        <v>0.000150749999177197</v>
      </c>
      <c r="AP63" s="43" t="n">
        <f aca="false">AO63*$J$77</f>
        <v>1678.43797858898</v>
      </c>
      <c r="AQ63" s="44" t="n">
        <f aca="false">0.15*AF63/$AM$77</f>
        <v>0.0142212863537625</v>
      </c>
      <c r="AR63" s="43" t="n">
        <f aca="false">AQ63*$J$77</f>
        <v>158338.621896024</v>
      </c>
      <c r="AS63" s="44" t="n">
        <f aca="false">0.24*AH63/$AM$77</f>
        <v>0.030534881096984</v>
      </c>
      <c r="AT63" s="43" t="n">
        <f aca="false">AS63*$J$77</f>
        <v>339972.831738689</v>
      </c>
      <c r="AU63" s="44" t="n">
        <f aca="false">0.25*AJ63/$AM$77</f>
        <v>0.00540284794852763</v>
      </c>
      <c r="AV63" s="43" t="n">
        <f aca="false">AU63*$J$77</f>
        <v>60154.8606225269</v>
      </c>
      <c r="AW63" s="44" t="n">
        <f aca="false">0.35*AL63/$AM$77</f>
        <v>0.00470544565515264</v>
      </c>
      <c r="AX63" s="43" t="n">
        <f aca="false">AW63*$J$77</f>
        <v>52390.0413724802</v>
      </c>
    </row>
    <row r="64" customFormat="false" ht="13.8" hidden="false" customHeight="false" outlineLevel="0" collapsed="false">
      <c r="A64" s="13" t="s">
        <v>73</v>
      </c>
      <c r="B64" s="14"/>
      <c r="C64" s="14"/>
      <c r="D64" s="14"/>
      <c r="E64" s="14"/>
      <c r="F64" s="14"/>
      <c r="G64" s="14"/>
      <c r="H64" s="14"/>
      <c r="I64" s="69" t="n">
        <f aca="false">AO64+AQ64+AS64+AU64+AW64</f>
        <v>0.127692469357621</v>
      </c>
      <c r="J64" s="43" t="n">
        <f aca="false">ROUND(AP64+AR64+AT64+AV64+AX64,0)</f>
        <v>1421717</v>
      </c>
      <c r="K64" s="15" t="n">
        <f aca="false">I64-DatosMinisterio!J64</f>
        <v>0</v>
      </c>
      <c r="L64" s="43" t="n">
        <f aca="false">J64-DatosMinisterio!K64</f>
        <v>0</v>
      </c>
      <c r="M64" s="44" t="n">
        <f aca="false">P98/P$111</f>
        <v>0.0466279373957114</v>
      </c>
      <c r="N64" s="43" t="n">
        <f aca="false">ROUND(N$77*M64,0)</f>
        <v>9863880</v>
      </c>
      <c r="O64" s="43" t="n">
        <f aca="false">N64-DatosMinisterio!L64</f>
        <v>0</v>
      </c>
      <c r="P64" s="14" t="n">
        <f aca="false">N64+J64</f>
        <v>11285597</v>
      </c>
      <c r="Q64" s="43" t="n">
        <f aca="false">P64-DatosMinisterio!M64</f>
        <v>0</v>
      </c>
      <c r="S64" s="14" t="n">
        <f aca="false">B64+DatosMinisterio!B64</f>
        <v>9143</v>
      </c>
      <c r="T64" s="14" t="n">
        <f aca="false">C64+DatosMinisterio!C64</f>
        <v>49</v>
      </c>
      <c r="U64" s="14" t="n">
        <f aca="false">D64+DatosMinisterio!D64</f>
        <v>388.672781507483</v>
      </c>
      <c r="V64" s="14" t="n">
        <f aca="false">E64+DatosMinisterio!E64</f>
        <v>276.063463325665</v>
      </c>
      <c r="W64" s="14" t="n">
        <f aca="false">F64+DatosMinisterio!F64</f>
        <v>130</v>
      </c>
      <c r="X64" s="14" t="n">
        <f aca="false">G64+DatosMinisterio!G64</f>
        <v>408</v>
      </c>
      <c r="Y64" s="14" t="n">
        <f aca="false">H64+DatosMinisterio!H64</f>
        <v>50</v>
      </c>
      <c r="Z64" s="14" t="n">
        <f aca="false">X64+0.33*Y64</f>
        <v>424.5</v>
      </c>
      <c r="AC64" s="50" t="n">
        <f aca="false">IF(T64&gt;0,S64/T64,0)</f>
        <v>186.591836734694</v>
      </c>
      <c r="AD64" s="51" t="n">
        <f aca="false">EXP((((AC64-AC$77)/AC$78+2)/4-1.9)^3)</f>
        <v>0.0467390664248652</v>
      </c>
      <c r="AE64" s="52" t="n">
        <f aca="false">S64/U64</f>
        <v>23.5236436277799</v>
      </c>
      <c r="AF64" s="51" t="n">
        <f aca="false">EXP((((AE64-AE$77)/AE$78+2)/4-1.9)^3)</f>
        <v>0.328163564768217</v>
      </c>
      <c r="AG64" s="51" t="n">
        <f aca="false">V64/U64</f>
        <v>0.710272178707605</v>
      </c>
      <c r="AH64" s="51" t="n">
        <f aca="false">EXP((((AG64-AG$77)/AG$78+2)/4-1.9)^3)</f>
        <v>0.122794809943508</v>
      </c>
      <c r="AI64" s="51" t="n">
        <f aca="false">W64/U64</f>
        <v>0.334471581714031</v>
      </c>
      <c r="AJ64" s="51" t="n">
        <f aca="false">EXP((((AI64-AI$77)/AI$78+2)/4-1.9)^3)</f>
        <v>0.39535056701939</v>
      </c>
      <c r="AK64" s="51" t="n">
        <f aca="false">Z64/U64</f>
        <v>1.09217835721236</v>
      </c>
      <c r="AL64" s="51" t="n">
        <f aca="false">EXP((((AK64-AK$77)/AK$78+2)/4-1.9)^3)</f>
        <v>0.537850897081867</v>
      </c>
      <c r="AM64" s="51" t="n">
        <f aca="false">0.01*AD64+0.15*AF64+0.24*AH64+0.25*AJ64+0.35*AL64</f>
        <v>0.366248135499424</v>
      </c>
      <c r="AO64" s="44" t="n">
        <f aca="false">0.01*AD64/$AM$77</f>
        <v>0.000162955827723805</v>
      </c>
      <c r="AP64" s="43" t="n">
        <f aca="false">AO64*$J$77</f>
        <v>1814.33666054314</v>
      </c>
      <c r="AQ64" s="44" t="n">
        <f aca="false">0.15*AF64/$AM$77</f>
        <v>0.0171621416780642</v>
      </c>
      <c r="AR64" s="43" t="n">
        <f aca="false">AQ64*$J$77</f>
        <v>191081.860985808</v>
      </c>
      <c r="AS64" s="44" t="n">
        <f aca="false">0.24*AH64/$AM$77</f>
        <v>0.0102749830966515</v>
      </c>
      <c r="AT64" s="43" t="n">
        <f aca="false">AS64*$J$77</f>
        <v>114400.80897452</v>
      </c>
      <c r="AU64" s="44" t="n">
        <f aca="false">0.25*AJ64/$AM$77</f>
        <v>0.0344597591574093</v>
      </c>
      <c r="AV64" s="43" t="n">
        <f aca="false">AU64*$J$77</f>
        <v>383672.098298585</v>
      </c>
      <c r="AW64" s="44" t="n">
        <f aca="false">0.35*AL64/$AM$77</f>
        <v>0.065632629597772</v>
      </c>
      <c r="AX64" s="43" t="n">
        <f aca="false">AW64*$J$77</f>
        <v>730748.250433337</v>
      </c>
    </row>
    <row r="65" customFormat="false" ht="13.8" hidden="false" customHeight="false" outlineLevel="0" collapsed="false">
      <c r="A65" s="13" t="s">
        <v>74</v>
      </c>
      <c r="B65" s="14"/>
      <c r="C65" s="14"/>
      <c r="D65" s="14"/>
      <c r="E65" s="14"/>
      <c r="F65" s="14"/>
      <c r="G65" s="14"/>
      <c r="H65" s="14"/>
      <c r="I65" s="69" t="n">
        <f aca="false">AO65+AQ65+AS65+AU65+AW65</f>
        <v>0.0120497950505915</v>
      </c>
      <c r="J65" s="43" t="n">
        <f aca="false">ROUND(AP65+AR65+AT65+AV65+AX65,0)</f>
        <v>134161</v>
      </c>
      <c r="K65" s="15" t="n">
        <f aca="false">I65-DatosMinisterio!J65</f>
        <v>7.11236625150491E-017</v>
      </c>
      <c r="L65" s="43" t="n">
        <f aca="false">J65-DatosMinisterio!K65</f>
        <v>0</v>
      </c>
      <c r="M65" s="44" t="n">
        <f aca="false">P99/P$111</f>
        <v>0.00939706402680587</v>
      </c>
      <c r="N65" s="43" t="n">
        <f aca="false">ROUND(N$77*M65,0)</f>
        <v>1987896</v>
      </c>
      <c r="O65" s="43" t="n">
        <f aca="false">N65-DatosMinisterio!L65</f>
        <v>-1</v>
      </c>
      <c r="P65" s="14" t="n">
        <f aca="false">N65+J65</f>
        <v>2122057</v>
      </c>
      <c r="Q65" s="43" t="n">
        <f aca="false">P65-DatosMinisterio!M65</f>
        <v>-1</v>
      </c>
      <c r="S65" s="14" t="n">
        <f aca="false">B65+DatosMinisterio!B65</f>
        <v>2783</v>
      </c>
      <c r="T65" s="14" t="n">
        <f aca="false">C65+DatosMinisterio!C65</f>
        <v>27</v>
      </c>
      <c r="U65" s="14" t="n">
        <f aca="false">D65+DatosMinisterio!D65</f>
        <v>260.478725330885</v>
      </c>
      <c r="V65" s="14" t="n">
        <f aca="false">E65+DatosMinisterio!E65</f>
        <v>120.081535160064</v>
      </c>
      <c r="W65" s="14" t="n">
        <f aca="false">F65+DatosMinisterio!F65</f>
        <v>24</v>
      </c>
      <c r="X65" s="14" t="n">
        <f aca="false">G65+DatosMinisterio!G65</f>
        <v>114</v>
      </c>
      <c r="Y65" s="14" t="n">
        <f aca="false">H65+DatosMinisterio!H65</f>
        <v>32</v>
      </c>
      <c r="Z65" s="14" t="n">
        <f aca="false">X65+0.33*Y65</f>
        <v>124.56</v>
      </c>
      <c r="AC65" s="50" t="n">
        <f aca="false">IF(T65&gt;0,S65/T65,0)</f>
        <v>103.074074074074</v>
      </c>
      <c r="AD65" s="51" t="n">
        <f aca="false">EXP((((AC65-AC$77)/AC$78+2)/4-1.9)^3)</f>
        <v>0.00622391609512031</v>
      </c>
      <c r="AE65" s="52" t="n">
        <f aca="false">S65/U65</f>
        <v>10.6841739050464</v>
      </c>
      <c r="AF65" s="51" t="n">
        <f aca="false">EXP((((AE65-AE$77)/AE$78+2)/4-1.9)^3)</f>
        <v>0.00393016185348549</v>
      </c>
      <c r="AG65" s="51" t="n">
        <f aca="false">V65/U65</f>
        <v>0.46100323551386</v>
      </c>
      <c r="AH65" s="51" t="n">
        <f aca="false">EXP((((AG65-AG$77)/AG$78+2)/4-1.9)^3)</f>
        <v>0.00279260187151957</v>
      </c>
      <c r="AI65" s="51" t="n">
        <f aca="false">W65/U65</f>
        <v>0.092138043018726</v>
      </c>
      <c r="AJ65" s="51" t="n">
        <f aca="false">EXP((((AI65-AI$77)/AI$78+2)/4-1.9)^3)</f>
        <v>0.0329360145385088</v>
      </c>
      <c r="AK65" s="51" t="n">
        <f aca="false">Z65/U65</f>
        <v>0.478196443267188</v>
      </c>
      <c r="AL65" s="51" t="n">
        <f aca="false">EXP((((AK65-AK$77)/AK$78+2)/4-1.9)^3)</f>
        <v>0.0714436765096579</v>
      </c>
      <c r="AM65" s="51" t="n">
        <f aca="false">0.01*AD65+0.15*AF65+0.24*AH65+0.25*AJ65+0.35*AL65</f>
        <v>0.0345612783011462</v>
      </c>
      <c r="AO65" s="44" t="n">
        <f aca="false">0.01*AD65/$AM$77</f>
        <v>2.16996931377362E-005</v>
      </c>
      <c r="AP65" s="43" t="n">
        <f aca="false">AO65*$J$77</f>
        <v>241.602582321024</v>
      </c>
      <c r="AQ65" s="44" t="n">
        <f aca="false">0.15*AF65/$AM$77</f>
        <v>0.000205537731145996</v>
      </c>
      <c r="AR65" s="43" t="n">
        <f aca="false">AQ65*$J$77</f>
        <v>2288.44003894784</v>
      </c>
      <c r="AS65" s="44" t="n">
        <f aca="false">0.24*AH65/$AM$77</f>
        <v>0.00023367385835559</v>
      </c>
      <c r="AT65" s="43" t="n">
        <f aca="false">AS65*$J$77</f>
        <v>2601.7053440009</v>
      </c>
      <c r="AU65" s="44" t="n">
        <f aca="false">0.25*AJ65/$AM$77</f>
        <v>0.00287078664679462</v>
      </c>
      <c r="AV65" s="43" t="n">
        <f aca="false">AU65*$J$77</f>
        <v>31963.1002501196</v>
      </c>
      <c r="AW65" s="44" t="n">
        <f aca="false">0.35*AL65/$AM$77</f>
        <v>0.00871809712115753</v>
      </c>
      <c r="AX65" s="43" t="n">
        <f aca="false">AW65*$J$77</f>
        <v>97066.5697449069</v>
      </c>
    </row>
    <row r="66" customFormat="false" ht="13.8" hidden="false" customHeight="false" outlineLevel="0" collapsed="false">
      <c r="A66" s="13" t="s">
        <v>75</v>
      </c>
      <c r="B66" s="14"/>
      <c r="C66" s="14"/>
      <c r="D66" s="14"/>
      <c r="E66" s="14"/>
      <c r="F66" s="14"/>
      <c r="G66" s="14"/>
      <c r="H66" s="14"/>
      <c r="I66" s="69" t="n">
        <f aca="false">AO66+AQ66+AS66+AU66+AW66</f>
        <v>0.0950134454742436</v>
      </c>
      <c r="J66" s="43" t="n">
        <f aca="false">ROUND(AP66+AR66+AT66+AV66+AX66,0)</f>
        <v>1057872</v>
      </c>
      <c r="K66" s="15" t="n">
        <f aca="false">I66-DatosMinisterio!J66</f>
        <v>-5.13478148889135E-016</v>
      </c>
      <c r="L66" s="43" t="n">
        <f aca="false">J66-DatosMinisterio!K66</f>
        <v>0</v>
      </c>
      <c r="M66" s="44" t="n">
        <f aca="false">P100/P$111</f>
        <v>0.0684269023132097</v>
      </c>
      <c r="N66" s="43" t="n">
        <f aca="false">ROUND(N$77*M66,0)</f>
        <v>14475330</v>
      </c>
      <c r="O66" s="43" t="n">
        <f aca="false">N66-DatosMinisterio!L66</f>
        <v>2</v>
      </c>
      <c r="P66" s="14" t="n">
        <f aca="false">N66+J66</f>
        <v>15533202</v>
      </c>
      <c r="Q66" s="43" t="n">
        <f aca="false">P66-DatosMinisterio!M66</f>
        <v>2</v>
      </c>
      <c r="S66" s="14" t="n">
        <f aca="false">B66+DatosMinisterio!B66</f>
        <v>9069</v>
      </c>
      <c r="T66" s="14" t="n">
        <f aca="false">C66+DatosMinisterio!C66</f>
        <v>32</v>
      </c>
      <c r="U66" s="14" t="n">
        <f aca="false">D66+DatosMinisterio!D66</f>
        <v>449.37199890788</v>
      </c>
      <c r="V66" s="14" t="n">
        <f aca="false">E66+DatosMinisterio!E66</f>
        <v>413.712680726062</v>
      </c>
      <c r="W66" s="14" t="n">
        <f aca="false">F66+DatosMinisterio!F66</f>
        <v>117</v>
      </c>
      <c r="X66" s="14" t="n">
        <f aca="false">G66+DatosMinisterio!G66</f>
        <v>284</v>
      </c>
      <c r="Y66" s="14" t="n">
        <f aca="false">H66+DatosMinisterio!H66</f>
        <v>39</v>
      </c>
      <c r="Z66" s="14" t="n">
        <f aca="false">X66+0.33*Y66</f>
        <v>296.87</v>
      </c>
      <c r="AC66" s="50" t="n">
        <f aca="false">IF(T66&gt;0,S66/T66,0)</f>
        <v>283.40625</v>
      </c>
      <c r="AD66" s="51" t="n">
        <f aca="false">EXP((((AC66-AC$77)/AC$78+2)/4-1.9)^3)</f>
        <v>0.224482481379207</v>
      </c>
      <c r="AE66" s="52" t="n">
        <f aca="false">S66/U66</f>
        <v>20.1814977836639</v>
      </c>
      <c r="AF66" s="51" t="n">
        <f aca="false">EXP((((AE66-AE$77)/AE$78+2)/4-1.9)^3)</f>
        <v>0.157364924347524</v>
      </c>
      <c r="AG66" s="51" t="n">
        <f aca="false">V66/U66</f>
        <v>0.920646328056751</v>
      </c>
      <c r="AH66" s="51" t="n">
        <f aca="false">EXP((((AG66-AG$77)/AG$78+2)/4-1.9)^3)</f>
        <v>0.556400683676591</v>
      </c>
      <c r="AI66" s="51" t="n">
        <f aca="false">W66/U66</f>
        <v>0.260363352154447</v>
      </c>
      <c r="AJ66" s="51" t="n">
        <f aca="false">EXP((((AI66-AI$77)/AI$78+2)/4-1.9)^3)</f>
        <v>0.229465361015577</v>
      </c>
      <c r="AK66" s="51" t="n">
        <f aca="false">Z66/U66</f>
        <v>0.660633062855475</v>
      </c>
      <c r="AL66" s="51" t="n">
        <f aca="false">EXP((((AK66-AK$77)/AK$78+2)/4-1.9)^3)</f>
        <v>0.159331254718193</v>
      </c>
      <c r="AM66" s="51" t="n">
        <f aca="false">0.01*AD66+0.15*AF66+0.24*AH66+0.25*AJ66+0.35*AL66</f>
        <v>0.272518006953564</v>
      </c>
      <c r="AO66" s="44" t="n">
        <f aca="false">0.01*AD66/$AM$77</f>
        <v>0.000782658520179202</v>
      </c>
      <c r="AP66" s="43" t="n">
        <f aca="false">AO66*$J$77</f>
        <v>8714.05500301806</v>
      </c>
      <c r="AQ66" s="44" t="n">
        <f aca="false">0.15*AF66/$AM$77</f>
        <v>0.00822979579929168</v>
      </c>
      <c r="AR66" s="43" t="n">
        <f aca="false">AQ66*$J$77</f>
        <v>91629.8633562622</v>
      </c>
      <c r="AS66" s="44" t="n">
        <f aca="false">0.24*AH66/$AM$77</f>
        <v>0.0465574043591291</v>
      </c>
      <c r="AT66" s="43" t="n">
        <f aca="false">AS66*$J$77</f>
        <v>518366.275869981</v>
      </c>
      <c r="AU66" s="44" t="n">
        <f aca="false">0.25*AJ66/$AM$77</f>
        <v>0.0200007834443727</v>
      </c>
      <c r="AV66" s="43" t="n">
        <f aca="false">AU66*$J$77</f>
        <v>222687.062804619</v>
      </c>
      <c r="AW66" s="44" t="n">
        <f aca="false">0.35*AL66/$AM$77</f>
        <v>0.019442803351271</v>
      </c>
      <c r="AX66" s="43" t="n">
        <f aca="false">AW66*$J$77</f>
        <v>216474.558760373</v>
      </c>
    </row>
    <row r="67" customFormat="false" ht="13.8" hidden="false" customHeight="false" outlineLevel="0" collapsed="false">
      <c r="A67" s="13" t="s">
        <v>76</v>
      </c>
      <c r="B67" s="14"/>
      <c r="C67" s="14"/>
      <c r="D67" s="14"/>
      <c r="E67" s="14"/>
      <c r="F67" s="14"/>
      <c r="G67" s="14"/>
      <c r="H67" s="14"/>
      <c r="I67" s="69" t="n">
        <f aca="false">AO67+AQ67+AS67+AU67+AW67</f>
        <v>0.00341159969097477</v>
      </c>
      <c r="J67" s="43" t="n">
        <f aca="false">ROUND(AP67+AR67+AT67+AV67+AX67,0)</f>
        <v>37984</v>
      </c>
      <c r="K67" s="15" t="n">
        <f aca="false">I67-DatosMinisterio!J67</f>
        <v>0</v>
      </c>
      <c r="L67" s="43" t="n">
        <f aca="false">J67-DatosMinisterio!K67</f>
        <v>-1</v>
      </c>
      <c r="M67" s="44" t="n">
        <f aca="false">P101/P$111</f>
        <v>0.00789463560854435</v>
      </c>
      <c r="N67" s="43" t="n">
        <f aca="false">ROUND(N$77*M67,0)</f>
        <v>1670066</v>
      </c>
      <c r="O67" s="43" t="n">
        <f aca="false">N67-DatosMinisterio!L67</f>
        <v>-6</v>
      </c>
      <c r="P67" s="14" t="n">
        <f aca="false">N67+J67</f>
        <v>1708050</v>
      </c>
      <c r="Q67" s="43" t="n">
        <f aca="false">P67-DatosMinisterio!M67</f>
        <v>-7</v>
      </c>
      <c r="S67" s="14" t="n">
        <f aca="false">B67+DatosMinisterio!B67</f>
        <v>3416</v>
      </c>
      <c r="T67" s="14" t="n">
        <f aca="false">C67+DatosMinisterio!C67</f>
        <v>30</v>
      </c>
      <c r="U67" s="14" t="n">
        <f aca="false">D67+DatosMinisterio!D67</f>
        <v>261.068181818182</v>
      </c>
      <c r="V67" s="14" t="n">
        <f aca="false">E67+DatosMinisterio!E67</f>
        <v>116.454545454545</v>
      </c>
      <c r="W67" s="14" t="n">
        <f aca="false">F67+DatosMinisterio!F67</f>
        <v>7</v>
      </c>
      <c r="X67" s="14" t="n">
        <f aca="false">G67+DatosMinisterio!G67</f>
        <v>46</v>
      </c>
      <c r="Y67" s="14" t="n">
        <f aca="false">H67+DatosMinisterio!H67</f>
        <v>7</v>
      </c>
      <c r="Z67" s="14" t="n">
        <f aca="false">X67+0.33*Y67</f>
        <v>48.31</v>
      </c>
      <c r="AC67" s="50" t="n">
        <f aca="false">IF(T67&gt;0,S67/T67,0)</f>
        <v>113.866666666667</v>
      </c>
      <c r="AD67" s="51" t="n">
        <f aca="false">EXP((((AC67-AC$77)/AC$78+2)/4-1.9)^3)</f>
        <v>0.00839635228138534</v>
      </c>
      <c r="AE67" s="52" t="n">
        <f aca="false">S67/U67</f>
        <v>13.084704448507</v>
      </c>
      <c r="AF67" s="51" t="n">
        <f aca="false">EXP((((AE67-AE$77)/AE$78+2)/4-1.9)^3)</f>
        <v>0.0129112637267664</v>
      </c>
      <c r="AG67" s="51" t="n">
        <f aca="false">V67/U67</f>
        <v>0.446069469835464</v>
      </c>
      <c r="AH67" s="51" t="n">
        <f aca="false">EXP((((AG67-AG$77)/AG$78+2)/4-1.9)^3)</f>
        <v>0.00204248909741161</v>
      </c>
      <c r="AI67" s="51" t="n">
        <f aca="false">W67/U67</f>
        <v>0.0268129189518586</v>
      </c>
      <c r="AJ67" s="51" t="n">
        <f aca="false">EXP((((AI67-AI$77)/AI$78+2)/4-1.9)^3)</f>
        <v>0.0113280385807647</v>
      </c>
      <c r="AK67" s="51" t="n">
        <f aca="false">Z67/U67</f>
        <v>0.185047444937756</v>
      </c>
      <c r="AL67" s="51" t="n">
        <f aca="false">EXP((((AK67-AK$77)/AK$78+2)/4-1.9)^3)</f>
        <v>0.0126923029058894</v>
      </c>
      <c r="AM67" s="51" t="n">
        <f aca="false">0.01*AD67+0.15*AF67+0.24*AH67+0.25*AJ67+0.35*AL67</f>
        <v>0.00978516612746004</v>
      </c>
      <c r="AO67" s="44" t="n">
        <f aca="false">0.01*AD67/$AM$77</f>
        <v>2.92738952771617E-005</v>
      </c>
      <c r="AP67" s="43" t="n">
        <f aca="false">AO67*$J$77</f>
        <v>325.93312028261</v>
      </c>
      <c r="AQ67" s="44" t="n">
        <f aca="false">0.15*AF67/$AM$77</f>
        <v>0.00067522711571628</v>
      </c>
      <c r="AR67" s="43" t="n">
        <f aca="false">AQ67*$J$77</f>
        <v>7517.92266253446</v>
      </c>
      <c r="AS67" s="44" t="n">
        <f aca="false">0.24*AH67/$AM$77</f>
        <v>0.00017090739389274</v>
      </c>
      <c r="AT67" s="43" t="n">
        <f aca="false">AS67*$J$77</f>
        <v>1902.86873828807</v>
      </c>
      <c r="AU67" s="44" t="n">
        <f aca="false">0.25*AJ67/$AM$77</f>
        <v>0.000987380602896278</v>
      </c>
      <c r="AV67" s="43" t="n">
        <f aca="false">AU67*$J$77</f>
        <v>10993.4136800571</v>
      </c>
      <c r="AW67" s="44" t="n">
        <f aca="false">0.35*AL67/$AM$77</f>
        <v>0.00154881068319231</v>
      </c>
      <c r="AX67" s="43" t="n">
        <f aca="false">AW67*$J$77</f>
        <v>17244.3295953765</v>
      </c>
    </row>
    <row r="68" customFormat="false" ht="13.8" hidden="false" customHeight="false" outlineLevel="0" collapsed="false">
      <c r="A68" s="13" t="s">
        <v>77</v>
      </c>
      <c r="B68" s="14"/>
      <c r="C68" s="14"/>
      <c r="D68" s="14"/>
      <c r="E68" s="14"/>
      <c r="F68" s="14"/>
      <c r="G68" s="14"/>
      <c r="H68" s="14"/>
      <c r="I68" s="69" t="n">
        <f aca="false">AO68+AQ68+AS68+AU68+AW68</f>
        <v>0.0619653455662682</v>
      </c>
      <c r="J68" s="43" t="n">
        <f aca="false">ROUND(AP68+AR68+AT68+AV68+AX68,0)</f>
        <v>689917</v>
      </c>
      <c r="K68" s="15" t="n">
        <f aca="false">I68-DatosMinisterio!J68</f>
        <v>-6.93889390390723E-016</v>
      </c>
      <c r="L68" s="43" t="n">
        <f aca="false">J68-DatosMinisterio!K68</f>
        <v>0</v>
      </c>
      <c r="M68" s="44" t="n">
        <f aca="false">P102/P$111</f>
        <v>0.0441644511236207</v>
      </c>
      <c r="N68" s="43" t="n">
        <f aca="false">ROUND(N$77*M68,0)</f>
        <v>9342743</v>
      </c>
      <c r="O68" s="43" t="n">
        <f aca="false">N68-DatosMinisterio!L68</f>
        <v>-2</v>
      </c>
      <c r="P68" s="14" t="n">
        <f aca="false">N68+J68</f>
        <v>10032660</v>
      </c>
      <c r="Q68" s="43" t="n">
        <f aca="false">P68-DatosMinisterio!M68</f>
        <v>-2</v>
      </c>
      <c r="S68" s="14" t="n">
        <f aca="false">B68+DatosMinisterio!B68</f>
        <v>8584</v>
      </c>
      <c r="T68" s="14" t="n">
        <f aca="false">C68+DatosMinisterio!C68</f>
        <v>76</v>
      </c>
      <c r="U68" s="14" t="n">
        <f aca="false">D68+DatosMinisterio!D68</f>
        <v>355.545454545455</v>
      </c>
      <c r="V68" s="14" t="n">
        <f aca="false">E68+DatosMinisterio!E68</f>
        <v>295.886363636364</v>
      </c>
      <c r="W68" s="14" t="n">
        <f aca="false">F68+DatosMinisterio!F68</f>
        <v>32</v>
      </c>
      <c r="X68" s="14" t="n">
        <f aca="false">G68+DatosMinisterio!G68</f>
        <v>179</v>
      </c>
      <c r="Y68" s="14" t="n">
        <f aca="false">H68+DatosMinisterio!H68</f>
        <v>32</v>
      </c>
      <c r="Z68" s="14" t="n">
        <f aca="false">X68+0.33*Y68</f>
        <v>189.56</v>
      </c>
      <c r="AC68" s="50" t="n">
        <f aca="false">IF(T68&gt;0,S68/T68,0)</f>
        <v>112.947368421053</v>
      </c>
      <c r="AD68" s="51" t="n">
        <f aca="false">EXP((((AC68-AC$77)/AC$78+2)/4-1.9)^3)</f>
        <v>0.00818878998029918</v>
      </c>
      <c r="AE68" s="52" t="n">
        <f aca="false">S68/U68</f>
        <v>24.1431858859626</v>
      </c>
      <c r="AF68" s="51" t="n">
        <f aca="false">EXP((((AE68-AE$77)/AE$78+2)/4-1.9)^3)</f>
        <v>0.366374028439977</v>
      </c>
      <c r="AG68" s="51" t="n">
        <f aca="false">V68/U68</f>
        <v>0.832204039887497</v>
      </c>
      <c r="AH68" s="51" t="n">
        <f aca="false">EXP((((AG68-AG$77)/AG$78+2)/4-1.9)^3)</f>
        <v>0.342569944935895</v>
      </c>
      <c r="AI68" s="51" t="n">
        <f aca="false">W68/U68</f>
        <v>0.0900025568908206</v>
      </c>
      <c r="AJ68" s="51" t="n">
        <f aca="false">EXP((((AI68-AI$77)/AI$78+2)/4-1.9)^3)</f>
        <v>0.0319026963008276</v>
      </c>
      <c r="AK68" s="51" t="n">
        <f aca="false">Z68/U68</f>
        <v>0.533152646381999</v>
      </c>
      <c r="AL68" s="51" t="n">
        <f aca="false">EXP((((AK68-AK$77)/AK$78+2)/4-1.9)^3)</f>
        <v>0.0928538280254174</v>
      </c>
      <c r="AM68" s="51" t="n">
        <f aca="false">0.01*AD68+0.15*AF68+0.24*AH68+0.25*AJ68+0.35*AL68</f>
        <v>0.177729292834517</v>
      </c>
      <c r="AO68" s="44" t="n">
        <f aca="false">0.01*AD68/$AM$77</f>
        <v>2.85502289918685E-005</v>
      </c>
      <c r="AP68" s="43" t="n">
        <f aca="false">AO68*$J$77</f>
        <v>317.875879926458</v>
      </c>
      <c r="AQ68" s="44" t="n">
        <f aca="false">0.15*AF68/$AM$77</f>
        <v>0.0191604542926363</v>
      </c>
      <c r="AR68" s="43" t="n">
        <f aca="false">AQ68*$J$77</f>
        <v>213330.907776506</v>
      </c>
      <c r="AS68" s="44" t="n">
        <f aca="false">0.24*AH68/$AM$77</f>
        <v>0.0286648954891212</v>
      </c>
      <c r="AT68" s="43" t="n">
        <f aca="false">AS68*$J$77</f>
        <v>319152.567189549</v>
      </c>
      <c r="AU68" s="44" t="n">
        <f aca="false">0.25*AJ68/$AM$77</f>
        <v>0.00278072000575776</v>
      </c>
      <c r="AV68" s="43" t="n">
        <f aca="false">AU68*$J$77</f>
        <v>30960.3057443464</v>
      </c>
      <c r="AW68" s="44" t="n">
        <f aca="false">0.35*AL68/$AM$77</f>
        <v>0.0113307255497611</v>
      </c>
      <c r="AX68" s="43" t="n">
        <f aca="false">AW68*$J$77</f>
        <v>126155.35782082</v>
      </c>
    </row>
    <row r="69" customFormat="false" ht="13.8" hidden="false" customHeight="false" outlineLevel="0" collapsed="false">
      <c r="A69" s="13" t="s">
        <v>78</v>
      </c>
      <c r="B69" s="14"/>
      <c r="C69" s="14"/>
      <c r="D69" s="14"/>
      <c r="E69" s="14"/>
      <c r="F69" s="14"/>
      <c r="G69" s="14"/>
      <c r="H69" s="14"/>
      <c r="I69" s="69" t="n">
        <f aca="false">AO69+AQ69+AS69+AU69+AW69</f>
        <v>0.00293410131000227</v>
      </c>
      <c r="J69" s="43" t="n">
        <f aca="false">ROUND(AP69+AR69+AT69+AV69+AX69,0)</f>
        <v>32668</v>
      </c>
      <c r="K69" s="15" t="n">
        <f aca="false">I69-DatosMinisterio!J69</f>
        <v>1.69135538907739E-017</v>
      </c>
      <c r="L69" s="43" t="n">
        <f aca="false">J69-DatosMinisterio!K69</f>
        <v>-1</v>
      </c>
      <c r="M69" s="44" t="n">
        <f aca="false">P103/P$111</f>
        <v>0.0116321585616055</v>
      </c>
      <c r="N69" s="43" t="n">
        <f aca="false">ROUND(N$77*M69,0)</f>
        <v>2460718</v>
      </c>
      <c r="O69" s="43" t="n">
        <f aca="false">N69-DatosMinisterio!L69</f>
        <v>2</v>
      </c>
      <c r="P69" s="14" t="n">
        <f aca="false">N69+J69</f>
        <v>2493386</v>
      </c>
      <c r="Q69" s="43" t="n">
        <f aca="false">P69-DatosMinisterio!M69</f>
        <v>1</v>
      </c>
      <c r="S69" s="14" t="n">
        <f aca="false">B69+DatosMinisterio!B69</f>
        <v>4395</v>
      </c>
      <c r="T69" s="14" t="n">
        <f aca="false">C69+DatosMinisterio!C69</f>
        <v>41</v>
      </c>
      <c r="U69" s="14" t="n">
        <f aca="false">D69+DatosMinisterio!D69</f>
        <v>422.79666563415</v>
      </c>
      <c r="V69" s="14" t="n">
        <f aca="false">E69+DatosMinisterio!E69</f>
        <v>204.982160938066</v>
      </c>
      <c r="W69" s="14" t="n">
        <f aca="false">F69+DatosMinisterio!F69</f>
        <v>15</v>
      </c>
      <c r="X69" s="14" t="n">
        <f aca="false">G69+DatosMinisterio!G69</f>
        <v>56</v>
      </c>
      <c r="Y69" s="14" t="n">
        <f aca="false">H69+DatosMinisterio!H69</f>
        <v>22</v>
      </c>
      <c r="Z69" s="14" t="n">
        <f aca="false">X69+0.33*Y69</f>
        <v>63.26</v>
      </c>
      <c r="AC69" s="50" t="n">
        <f aca="false">IF(T69&gt;0,S69/T69,0)</f>
        <v>107.19512195122</v>
      </c>
      <c r="AD69" s="51" t="n">
        <f aca="false">EXP((((AC69-AC$77)/AC$78+2)/4-1.9)^3)</f>
        <v>0.00698771594183446</v>
      </c>
      <c r="AE69" s="52" t="n">
        <f aca="false">S69/U69</f>
        <v>10.3950677884556</v>
      </c>
      <c r="AF69" s="51" t="n">
        <f aca="false">EXP((((AE69-AE$77)/AE$78+2)/4-1.9)^3)</f>
        <v>0.00336120679155637</v>
      </c>
      <c r="AG69" s="51" t="n">
        <f aca="false">V69/U69</f>
        <v>0.48482445014228</v>
      </c>
      <c r="AH69" s="51" t="n">
        <f aca="false">EXP((((AG69-AG$77)/AG$78+2)/4-1.9)^3)</f>
        <v>0.00449892350110286</v>
      </c>
      <c r="AI69" s="51" t="n">
        <f aca="false">W69/U69</f>
        <v>0.0354780470595755</v>
      </c>
      <c r="AJ69" s="51" t="n">
        <f aca="false">EXP((((AI69-AI$77)/AI$78+2)/4-1.9)^3)</f>
        <v>0.0131984189949872</v>
      </c>
      <c r="AK69" s="51" t="n">
        <f aca="false">Z69/U69</f>
        <v>0.149622750465917</v>
      </c>
      <c r="AL69" s="51" t="n">
        <f aca="false">EXP((((AK69-AK$77)/AK$78+2)/4-1.9)^3)</f>
        <v>0.00989199565555312</v>
      </c>
      <c r="AM69" s="51" t="n">
        <f aca="false">0.01*AD69+0.15*AF69+0.24*AH69+0.25*AJ69+0.35*AL69</f>
        <v>0.00841560304660687</v>
      </c>
      <c r="AO69" s="44" t="n">
        <f aca="false">0.01*AD69/$AM$77</f>
        <v>2.43626824902664E-005</v>
      </c>
      <c r="AP69" s="43" t="n">
        <f aca="false">AO69*$J$77</f>
        <v>271.25208474398</v>
      </c>
      <c r="AQ69" s="44" t="n">
        <f aca="false">0.15*AF69/$AM$77</f>
        <v>0.000175782790532232</v>
      </c>
      <c r="AR69" s="43" t="n">
        <f aca="false">AQ69*$J$77</f>
        <v>1957.15099981426</v>
      </c>
      <c r="AS69" s="44" t="n">
        <f aca="false">0.24*AH69/$AM$77</f>
        <v>0.000376452090672452</v>
      </c>
      <c r="AT69" s="43" t="n">
        <f aca="false">AS69*$J$77</f>
        <v>4191.38633202356</v>
      </c>
      <c r="AU69" s="44" t="n">
        <f aca="false">0.25*AJ69/$AM$77</f>
        <v>0.00115040770841623</v>
      </c>
      <c r="AV69" s="43" t="n">
        <f aca="false">AU69*$J$77</f>
        <v>12808.5439416665</v>
      </c>
      <c r="AW69" s="44" t="n">
        <f aca="false">0.35*AL69/$AM$77</f>
        <v>0.00120709603789109</v>
      </c>
      <c r="AX69" s="43" t="n">
        <f aca="false">AW69*$J$77</f>
        <v>13439.7070969082</v>
      </c>
    </row>
    <row r="70" customFormat="false" ht="13.8" hidden="false" customHeight="false" outlineLevel="0" collapsed="false">
      <c r="A70" s="13" t="s">
        <v>79</v>
      </c>
      <c r="B70" s="14"/>
      <c r="C70" s="14"/>
      <c r="D70" s="14"/>
      <c r="E70" s="14"/>
      <c r="F70" s="14"/>
      <c r="G70" s="14"/>
      <c r="H70" s="14"/>
      <c r="I70" s="69" t="n">
        <f aca="false">AO70+AQ70+AS70+AU70+AW70</f>
        <v>0.0113054026487475</v>
      </c>
      <c r="J70" s="43" t="n">
        <f aca="false">ROUND(AP70+AR70+AT70+AV70+AX70,0)</f>
        <v>125873</v>
      </c>
      <c r="K70" s="15" t="n">
        <f aca="false">I70-DatosMinisterio!J70</f>
        <v>7.63278329429795E-017</v>
      </c>
      <c r="L70" s="43" t="n">
        <f aca="false">J70-DatosMinisterio!K70</f>
        <v>0</v>
      </c>
      <c r="M70" s="44" t="n">
        <f aca="false">P104/P$111</f>
        <v>0.0203774273632208</v>
      </c>
      <c r="N70" s="43" t="n">
        <f aca="false">ROUND(N$77*M70,0)</f>
        <v>4310731</v>
      </c>
      <c r="O70" s="43" t="n">
        <f aca="false">N70-DatosMinisterio!L70</f>
        <v>2</v>
      </c>
      <c r="P70" s="14" t="n">
        <f aca="false">N70+J70</f>
        <v>4436604</v>
      </c>
      <c r="Q70" s="43" t="n">
        <f aca="false">P70-DatosMinisterio!M70</f>
        <v>2</v>
      </c>
      <c r="S70" s="14" t="n">
        <f aca="false">B70+DatosMinisterio!B70</f>
        <v>4684</v>
      </c>
      <c r="T70" s="14" t="n">
        <f aca="false">C70+DatosMinisterio!C70</f>
        <v>25</v>
      </c>
      <c r="U70" s="14" t="n">
        <f aca="false">D70+DatosMinisterio!D70</f>
        <v>302.294940036645</v>
      </c>
      <c r="V70" s="14" t="n">
        <f aca="false">E70+DatosMinisterio!E70</f>
        <v>206.4416445821</v>
      </c>
      <c r="W70" s="14" t="n">
        <f aca="false">F70+DatosMinisterio!F70</f>
        <v>5</v>
      </c>
      <c r="X70" s="14" t="n">
        <f aca="false">G70+DatosMinisterio!G70</f>
        <v>28</v>
      </c>
      <c r="Y70" s="14" t="n">
        <f aca="false">H70+DatosMinisterio!H70</f>
        <v>5</v>
      </c>
      <c r="Z70" s="14" t="n">
        <f aca="false">X70+0.33*Y70</f>
        <v>29.65</v>
      </c>
      <c r="AC70" s="50" t="n">
        <f aca="false">IF(T70&gt;0,S70/T70,0)</f>
        <v>187.36</v>
      </c>
      <c r="AD70" s="51" t="n">
        <f aca="false">EXP((((AC70-AC$77)/AC$78+2)/4-1.9)^3)</f>
        <v>0.0474688645791085</v>
      </c>
      <c r="AE70" s="52" t="n">
        <f aca="false">S70/U70</f>
        <v>15.4948012012116</v>
      </c>
      <c r="AF70" s="51" t="n">
        <f aca="false">EXP((((AE70-AE$77)/AE$78+2)/4-1.9)^3)</f>
        <v>0.0354249941771114</v>
      </c>
      <c r="AG70" s="51" t="n">
        <f aca="false">V70/U70</f>
        <v>0.682914654664992</v>
      </c>
      <c r="AH70" s="51" t="n">
        <f aca="false">EXP((((AG70-AG$77)/AG$78+2)/4-1.9)^3)</f>
        <v>0.0913194718692259</v>
      </c>
      <c r="AI70" s="51" t="n">
        <f aca="false">W70/U70</f>
        <v>0.0165401379176042</v>
      </c>
      <c r="AJ70" s="51" t="n">
        <f aca="false">EXP((((AI70-AI$77)/AI$78+2)/4-1.9)^3)</f>
        <v>0.00940745889633888</v>
      </c>
      <c r="AK70" s="51" t="n">
        <f aca="false">Z70/U70</f>
        <v>0.0980830178513929</v>
      </c>
      <c r="AL70" s="51" t="n">
        <f aca="false">EXP((((AK70-AK$77)/AK$78+2)/4-1.9)^3)</f>
        <v>0.00676923657479685</v>
      </c>
      <c r="AM70" s="51" t="n">
        <f aca="false">0.01*AD70+0.15*AF70+0.24*AH70+0.25*AJ70+0.35*AL70</f>
        <v>0.0324262085462356</v>
      </c>
      <c r="AO70" s="44" t="n">
        <f aca="false">0.01*AD70/$AM$77</f>
        <v>0.000165500270122696</v>
      </c>
      <c r="AP70" s="43" t="n">
        <f aca="false">AO70*$J$77</f>
        <v>1842.66627102368</v>
      </c>
      <c r="AQ70" s="44" t="n">
        <f aca="false">0.15*AF70/$AM$77</f>
        <v>0.00185263945874551</v>
      </c>
      <c r="AR70" s="43" t="n">
        <f aca="false">AQ70*$J$77</f>
        <v>20627.1339645974</v>
      </c>
      <c r="AS70" s="44" t="n">
        <f aca="false">0.24*AH70/$AM$77</f>
        <v>0.00764125153402742</v>
      </c>
      <c r="AT70" s="43" t="n">
        <f aca="false">AS70*$J$77</f>
        <v>85077.0603559839</v>
      </c>
      <c r="AU70" s="44" t="n">
        <f aca="false">0.25*AJ70/$AM$77</f>
        <v>0.000819978001536965</v>
      </c>
      <c r="AV70" s="43" t="n">
        <f aca="false">AU70*$J$77</f>
        <v>9129.56701093844</v>
      </c>
      <c r="AW70" s="44" t="n">
        <f aca="false">0.35*AL70/$AM$77</f>
        <v>0.000826033384314887</v>
      </c>
      <c r="AX70" s="43" t="n">
        <f aca="false">AW70*$J$77</f>
        <v>9196.98714019105</v>
      </c>
    </row>
    <row r="71" customFormat="false" ht="13.8" hidden="false" customHeight="false" outlineLevel="0" collapsed="false">
      <c r="A71" s="13" t="s">
        <v>80</v>
      </c>
      <c r="B71" s="14"/>
      <c r="C71" s="14"/>
      <c r="D71" s="14"/>
      <c r="E71" s="14"/>
      <c r="F71" s="14"/>
      <c r="G71" s="14"/>
      <c r="H71" s="14"/>
      <c r="I71" s="69" t="n">
        <f aca="false">AO71+AQ71+AS71+AU71+AW71</f>
        <v>0.0150494383602694</v>
      </c>
      <c r="J71" s="43" t="n">
        <f aca="false">ROUND(AP71+AR71+AT71+AV71+AX71,0)</f>
        <v>167559</v>
      </c>
      <c r="K71" s="15" t="n">
        <f aca="false">I71-DatosMinisterio!J71</f>
        <v>-1.75207071073658E-016</v>
      </c>
      <c r="L71" s="43" t="n">
        <f aca="false">J71-DatosMinisterio!K71</f>
        <v>0</v>
      </c>
      <c r="M71" s="44" t="n">
        <f aca="false">P105/P$111</f>
        <v>0.0130927354127677</v>
      </c>
      <c r="N71" s="43" t="n">
        <f aca="false">ROUND(N$77*M71,0)</f>
        <v>2769695</v>
      </c>
      <c r="O71" s="43" t="n">
        <f aca="false">N71-DatosMinisterio!L71</f>
        <v>-1</v>
      </c>
      <c r="P71" s="14" t="n">
        <f aca="false">N71+J71</f>
        <v>2937254</v>
      </c>
      <c r="Q71" s="43" t="n">
        <f aca="false">P71-DatosMinisterio!M71</f>
        <v>-1</v>
      </c>
      <c r="S71" s="14" t="n">
        <f aca="false">B71+DatosMinisterio!B71</f>
        <v>7044</v>
      </c>
      <c r="T71" s="14" t="n">
        <f aca="false">C71+DatosMinisterio!C71</f>
        <v>53</v>
      </c>
      <c r="U71" s="14" t="n">
        <f aca="false">D71+DatosMinisterio!D71</f>
        <v>444.58230254965</v>
      </c>
      <c r="V71" s="14" t="n">
        <f aca="false">E71+DatosMinisterio!E71</f>
        <v>315.377708678927</v>
      </c>
      <c r="W71" s="14" t="n">
        <f aca="false">F71+DatosMinisterio!F71</f>
        <v>20</v>
      </c>
      <c r="X71" s="14" t="n">
        <f aca="false">G71+DatosMinisterio!G71</f>
        <v>69</v>
      </c>
      <c r="Y71" s="14" t="n">
        <f aca="false">H71+DatosMinisterio!H71</f>
        <v>14</v>
      </c>
      <c r="Z71" s="14" t="n">
        <f aca="false">X71+0.33*Y71</f>
        <v>73.62</v>
      </c>
      <c r="AC71" s="50" t="n">
        <f aca="false">IF(T71&gt;0,S71/T71,0)</f>
        <v>132.905660377359</v>
      </c>
      <c r="AD71" s="51" t="n">
        <f aca="false">EXP((((AC71-AC$77)/AC$78+2)/4-1.9)^3)</f>
        <v>0.0138301260490912</v>
      </c>
      <c r="AE71" s="52" t="n">
        <f aca="false">S71/U71</f>
        <v>15.8440854698964</v>
      </c>
      <c r="AF71" s="51" t="n">
        <f aca="false">EXP((((AE71-AE$77)/AE$78+2)/4-1.9)^3)</f>
        <v>0.0404170422453493</v>
      </c>
      <c r="AG71" s="51" t="n">
        <f aca="false">V71/U71</f>
        <v>0.709379808575953</v>
      </c>
      <c r="AH71" s="51" t="n">
        <f aca="false">EXP((((AG71-AG$77)/AG$78+2)/4-1.9)^3)</f>
        <v>0.121664002349306</v>
      </c>
      <c r="AI71" s="51" t="n">
        <f aca="false">W71/U71</f>
        <v>0.0449860461950494</v>
      </c>
      <c r="AJ71" s="51" t="n">
        <f aca="false">EXP((((AI71-AI$77)/AI$78+2)/4-1.9)^3)</f>
        <v>0.0155449374494555</v>
      </c>
      <c r="AK71" s="51" t="n">
        <f aca="false">Z71/U71</f>
        <v>0.165593636043977</v>
      </c>
      <c r="AL71" s="51" t="n">
        <f aca="false">EXP((((AK71-AK$77)/AK$78+2)/4-1.9)^3)</f>
        <v>0.0110811905516467</v>
      </c>
      <c r="AM71" s="51" t="n">
        <f aca="false">0.01*AD71+0.15*AF71+0.24*AH71+0.25*AJ71+0.35*AL71</f>
        <v>0.043164869216567</v>
      </c>
      <c r="AO71" s="44" t="n">
        <f aca="false">0.01*AD71/$AM$77</f>
        <v>4.82187559624692E-005</v>
      </c>
      <c r="AP71" s="43" t="n">
        <f aca="false">AO71*$J$77</f>
        <v>536.863626729387</v>
      </c>
      <c r="AQ71" s="44" t="n">
        <f aca="false">0.15*AF71/$AM$77</f>
        <v>0.00211371120896043</v>
      </c>
      <c r="AR71" s="43" t="n">
        <f aca="false">AQ71*$J$77</f>
        <v>23533.885162535</v>
      </c>
      <c r="AS71" s="44" t="n">
        <f aca="false">0.24*AH71/$AM$77</f>
        <v>0.0101803615982238</v>
      </c>
      <c r="AT71" s="43" t="n">
        <f aca="false">AS71*$J$77</f>
        <v>113347.301064612</v>
      </c>
      <c r="AU71" s="44" t="n">
        <f aca="false">0.25*AJ71/$AM$77</f>
        <v>0.00135493621436733</v>
      </c>
      <c r="AV71" s="43" t="n">
        <f aca="false">AU71*$J$77</f>
        <v>15085.7473510601</v>
      </c>
      <c r="AW71" s="44" t="n">
        <f aca="false">0.35*AL71/$AM$77</f>
        <v>0.00135221058275535</v>
      </c>
      <c r="AX71" s="43" t="n">
        <f aca="false">AW71*$J$77</f>
        <v>15055.4003949197</v>
      </c>
    </row>
    <row r="72" customFormat="false" ht="13.8" hidden="false" customHeight="false" outlineLevel="0" collapsed="false">
      <c r="A72" s="13" t="s">
        <v>81</v>
      </c>
      <c r="B72" s="14"/>
      <c r="C72" s="14"/>
      <c r="D72" s="14"/>
      <c r="E72" s="14"/>
      <c r="F72" s="14"/>
      <c r="G72" s="14"/>
      <c r="H72" s="14"/>
      <c r="I72" s="69" t="n">
        <f aca="false">AO72+AQ72+AS72+AU72+AW72</f>
        <v>0.0251218937050133</v>
      </c>
      <c r="J72" s="43" t="n">
        <f aca="false">ROUND(AP72+AR72+AT72+AV72+AX72,0)</f>
        <v>279705</v>
      </c>
      <c r="K72" s="15" t="n">
        <f aca="false">I72-DatosMinisterio!J72</f>
        <v>0</v>
      </c>
      <c r="L72" s="43" t="n">
        <f aca="false">J72-DatosMinisterio!K72</f>
        <v>0</v>
      </c>
      <c r="M72" s="44" t="n">
        <f aca="false">P106/P$111</f>
        <v>0.018962251147816</v>
      </c>
      <c r="N72" s="43" t="n">
        <f aca="false">ROUND(N$77*M72,0)</f>
        <v>4011358</v>
      </c>
      <c r="O72" s="43" t="n">
        <f aca="false">N72-DatosMinisterio!L72</f>
        <v>-2</v>
      </c>
      <c r="P72" s="14" t="n">
        <f aca="false">N72+J72</f>
        <v>4291063</v>
      </c>
      <c r="Q72" s="43" t="n">
        <f aca="false">P72-DatosMinisterio!M72</f>
        <v>-2</v>
      </c>
      <c r="S72" s="14" t="n">
        <f aca="false">B72+DatosMinisterio!B72</f>
        <v>7277</v>
      </c>
      <c r="T72" s="14" t="n">
        <f aca="false">C72+DatosMinisterio!C72</f>
        <v>35</v>
      </c>
      <c r="U72" s="14" t="n">
        <f aca="false">D72+DatosMinisterio!D72</f>
        <v>296.146906911842</v>
      </c>
      <c r="V72" s="14" t="n">
        <f aca="false">E72+DatosMinisterio!E72</f>
        <v>177.250355257509</v>
      </c>
      <c r="W72" s="14" t="n">
        <f aca="false">F72+DatosMinisterio!F72</f>
        <v>7</v>
      </c>
      <c r="X72" s="14" t="n">
        <f aca="false">G72+DatosMinisterio!G72</f>
        <v>26</v>
      </c>
      <c r="Y72" s="14" t="n">
        <f aca="false">H72+DatosMinisterio!H72</f>
        <v>2</v>
      </c>
      <c r="Z72" s="14" t="n">
        <f aca="false">X72+0.33*Y72</f>
        <v>26.66</v>
      </c>
      <c r="AC72" s="50" t="n">
        <f aca="false">IF(T72&gt;0,S72/T72,0)</f>
        <v>207.914285714286</v>
      </c>
      <c r="AD72" s="51" t="n">
        <f aca="false">EXP((((AC72-AC$77)/AC$78+2)/4-1.9)^3)</f>
        <v>0.0704917877459118</v>
      </c>
      <c r="AE72" s="52" t="n">
        <f aca="false">S72/U72</f>
        <v>24.5722640694885</v>
      </c>
      <c r="AF72" s="51" t="n">
        <f aca="false">EXP((((AE72-AE$77)/AE$78+2)/4-1.9)^3)</f>
        <v>0.393672640142177</v>
      </c>
      <c r="AG72" s="51" t="n">
        <f aca="false">V72/U72</f>
        <v>0.598521717163413</v>
      </c>
      <c r="AH72" s="51" t="n">
        <f aca="false">EXP((((AG72-AG$77)/AG$78+2)/4-1.9)^3)</f>
        <v>0.0308117997823203</v>
      </c>
      <c r="AI72" s="51" t="n">
        <f aca="false">W72/U72</f>
        <v>0.0236369174778644</v>
      </c>
      <c r="AJ72" s="51" t="n">
        <f aca="false">EXP((((AI72-AI$77)/AI$78+2)/4-1.9)^3)</f>
        <v>0.0107014733431094</v>
      </c>
      <c r="AK72" s="51" t="n">
        <f aca="false">Z72/U72</f>
        <v>0.090022888565695</v>
      </c>
      <c r="AL72" s="51" t="n">
        <f aca="false">EXP((((AK72-AK$77)/AK$78+2)/4-1.9)^3)</f>
        <v>0.00636776679754384</v>
      </c>
      <c r="AM72" s="51" t="n">
        <f aca="false">0.01*AD72+0.15*AF72+0.24*AH72+0.25*AJ72+0.35*AL72</f>
        <v>0.0720547325614603</v>
      </c>
      <c r="AO72" s="44" t="n">
        <f aca="false">0.01*AD72/$AM$77</f>
        <v>0.000245769727521873</v>
      </c>
      <c r="AP72" s="43" t="n">
        <f aca="false">AO72*$J$77</f>
        <v>2736.37974734115</v>
      </c>
      <c r="AQ72" s="44" t="n">
        <f aca="false">0.15*AF72/$AM$77</f>
        <v>0.0205881040744715</v>
      </c>
      <c r="AR72" s="43" t="n">
        <f aca="false">AQ72*$J$77</f>
        <v>229226.241952528</v>
      </c>
      <c r="AS72" s="44" t="n">
        <f aca="false">0.24*AH72/$AM$77</f>
        <v>0.00257820930775819</v>
      </c>
      <c r="AT72" s="43" t="n">
        <f aca="false">AS72*$J$77</f>
        <v>28705.5684412072</v>
      </c>
      <c r="AU72" s="44" t="n">
        <f aca="false">0.25*AJ72/$AM$77</f>
        <v>0.000932767586026758</v>
      </c>
      <c r="AV72" s="43" t="n">
        <f aca="false">AU72*$J$77</f>
        <v>10385.3568831123</v>
      </c>
      <c r="AW72" s="44" t="n">
        <f aca="false">0.35*AL72/$AM$77</f>
        <v>0.000777043009234902</v>
      </c>
      <c r="AX72" s="43" t="n">
        <f aca="false">AW72*$J$77</f>
        <v>8651.53237025164</v>
      </c>
    </row>
    <row r="73" customFormat="false" ht="13.8" hidden="false" customHeight="false" outlineLevel="0" collapsed="false">
      <c r="A73" s="13" t="s">
        <v>82</v>
      </c>
      <c r="B73" s="14"/>
      <c r="C73" s="14"/>
      <c r="D73" s="14"/>
      <c r="E73" s="14"/>
      <c r="F73" s="14"/>
      <c r="G73" s="14"/>
      <c r="H73" s="14"/>
      <c r="I73" s="69" t="n">
        <f aca="false">AO73+AQ73+AS73+AU73+AW73</f>
        <v>0.00503807109193123</v>
      </c>
      <c r="J73" s="43" t="n">
        <f aca="false">ROUND(AP73+AR73+AT73+AV73+AX73,0)</f>
        <v>56093</v>
      </c>
      <c r="K73" s="15" t="n">
        <f aca="false">I73-DatosMinisterio!J73</f>
        <v>6.07153216591883E-017</v>
      </c>
      <c r="L73" s="43" t="n">
        <f aca="false">J73-DatosMinisterio!K73</f>
        <v>-1</v>
      </c>
      <c r="M73" s="44" t="n">
        <f aca="false">P107/P$111</f>
        <v>0.0125419669730822</v>
      </c>
      <c r="N73" s="43" t="n">
        <f aca="false">ROUND(N$77*M73,0)</f>
        <v>2653183</v>
      </c>
      <c r="O73" s="43" t="n">
        <f aca="false">N73-DatosMinisterio!L73</f>
        <v>0</v>
      </c>
      <c r="P73" s="14" t="n">
        <f aca="false">N73+J73</f>
        <v>2709276</v>
      </c>
      <c r="Q73" s="43" t="n">
        <f aca="false">P73-DatosMinisterio!M73</f>
        <v>-1</v>
      </c>
      <c r="S73" s="14" t="n">
        <f aca="false">B73+DatosMinisterio!B73</f>
        <v>3907</v>
      </c>
      <c r="T73" s="14" t="n">
        <f aca="false">C73+DatosMinisterio!C73</f>
        <v>42</v>
      </c>
      <c r="U73" s="14" t="n">
        <f aca="false">D73+DatosMinisterio!D73</f>
        <v>404.367285225451</v>
      </c>
      <c r="V73" s="14" t="n">
        <f aca="false">E73+DatosMinisterio!E73</f>
        <v>226.815415390747</v>
      </c>
      <c r="W73" s="14" t="n">
        <f aca="false">F73+DatosMinisterio!F73</f>
        <v>21</v>
      </c>
      <c r="X73" s="14" t="n">
        <f aca="false">G73+DatosMinisterio!G73</f>
        <v>84</v>
      </c>
      <c r="Y73" s="14" t="n">
        <f aca="false">H73+DatosMinisterio!H73</f>
        <v>12</v>
      </c>
      <c r="Z73" s="14" t="n">
        <f aca="false">X73+0.33*Y73</f>
        <v>87.96</v>
      </c>
      <c r="AC73" s="50" t="n">
        <f aca="false">IF(T73&gt;0,S73/T73,0)</f>
        <v>93.0238095238095</v>
      </c>
      <c r="AD73" s="51" t="n">
        <f aca="false">EXP((((AC73-AC$77)/AC$78+2)/4-1.9)^3)</f>
        <v>0.00465799858536579</v>
      </c>
      <c r="AE73" s="52" t="n">
        <f aca="false">S73/U73</f>
        <v>9.66200813654272</v>
      </c>
      <c r="AF73" s="51" t="n">
        <f aca="false">EXP((((AE73-AE$77)/AE$78+2)/4-1.9)^3)</f>
        <v>0.00223144183680034</v>
      </c>
      <c r="AG73" s="51" t="n">
        <f aca="false">V73/U73</f>
        <v>0.560914356027314</v>
      </c>
      <c r="AH73" s="51" t="n">
        <f aca="false">EXP((((AG73-AG$77)/AG$78+2)/4-1.9)^3)</f>
        <v>0.01734370432022</v>
      </c>
      <c r="AI73" s="51" t="n">
        <f aca="false">W73/U73</f>
        <v>0.0519329846090088</v>
      </c>
      <c r="AJ73" s="51" t="n">
        <f aca="false">EXP((((AI73-AI$77)/AI$78+2)/4-1.9)^3)</f>
        <v>0.0174729019034411</v>
      </c>
      <c r="AK73" s="51" t="n">
        <f aca="false">Z73/U73</f>
        <v>0.217525015533734</v>
      </c>
      <c r="AL73" s="51" t="n">
        <f aca="false">EXP((((AK73-AK$77)/AK$78+2)/4-1.9)^3)</f>
        <v>0.0158234520083655</v>
      </c>
      <c r="AM73" s="51" t="n">
        <f aca="false">0.01*AD73+0.15*AF73+0.24*AH73+0.25*AJ73+0.35*AL73</f>
        <v>0.0144502189770147</v>
      </c>
      <c r="AO73" s="44" t="n">
        <f aca="false">0.01*AD73/$AM$77</f>
        <v>1.62401193065076E-005</v>
      </c>
      <c r="AP73" s="43" t="n">
        <f aca="false">AO73*$J$77</f>
        <v>180.816140428753</v>
      </c>
      <c r="AQ73" s="44" t="n">
        <f aca="false">0.15*AF73/$AM$77</f>
        <v>0.000116698881475694</v>
      </c>
      <c r="AR73" s="43" t="n">
        <f aca="false">AQ73*$J$77</f>
        <v>1299.31566034321</v>
      </c>
      <c r="AS73" s="44" t="n">
        <f aca="false">0.24*AH73/$AM$77</f>
        <v>0.00145125244955846</v>
      </c>
      <c r="AT73" s="43" t="n">
        <f aca="false">AS73*$J$77</f>
        <v>16158.1243194306</v>
      </c>
      <c r="AU73" s="44" t="n">
        <f aca="false">0.25*AJ73/$AM$77</f>
        <v>0.0015229824909903</v>
      </c>
      <c r="AV73" s="43" t="n">
        <f aca="false">AU73*$J$77</f>
        <v>16956.7606471393</v>
      </c>
      <c r="AW73" s="44" t="n">
        <f aca="false">0.35*AL73/$AM$77</f>
        <v>0.00193089715060026</v>
      </c>
      <c r="AX73" s="43" t="n">
        <f aca="false">AW73*$J$77</f>
        <v>21498.4486103198</v>
      </c>
    </row>
    <row r="74" customFormat="false" ht="13.8" hidden="false" customHeight="false" outlineLevel="0" collapsed="false">
      <c r="A74" s="13" t="s">
        <v>83</v>
      </c>
      <c r="B74" s="14"/>
      <c r="C74" s="14"/>
      <c r="D74" s="14"/>
      <c r="E74" s="14"/>
      <c r="F74" s="14"/>
      <c r="G74" s="14"/>
      <c r="H74" s="14"/>
      <c r="I74" s="69" t="n">
        <f aca="false">AO74+AQ74+AS74+AU74+AW74</f>
        <v>0.015095049550238</v>
      </c>
      <c r="J74" s="43" t="n">
        <f aca="false">ROUND(AP74+AR74+AT74+AV74+AX74,0)</f>
        <v>168067</v>
      </c>
      <c r="K74" s="15" t="n">
        <f aca="false">I74-DatosMinisterio!J74</f>
        <v>-1.30104260698261E-016</v>
      </c>
      <c r="L74" s="43" t="n">
        <f aca="false">J74-DatosMinisterio!K74</f>
        <v>0</v>
      </c>
      <c r="M74" s="44" t="n">
        <f aca="false">P108/P$111</f>
        <v>0.0107114597357094</v>
      </c>
      <c r="N74" s="43" t="n">
        <f aca="false">ROUND(N$77*M74,0)</f>
        <v>2265950</v>
      </c>
      <c r="O74" s="43" t="n">
        <f aca="false">N74-DatosMinisterio!L74</f>
        <v>0</v>
      </c>
      <c r="P74" s="14" t="n">
        <f aca="false">N74+J74</f>
        <v>2434017</v>
      </c>
      <c r="Q74" s="43" t="n">
        <f aca="false">P74-DatosMinisterio!M74</f>
        <v>0</v>
      </c>
      <c r="S74" s="14" t="n">
        <f aca="false">B74+DatosMinisterio!B74</f>
        <v>6553</v>
      </c>
      <c r="T74" s="14" t="n">
        <f aca="false">C74+DatosMinisterio!C74</f>
        <v>26</v>
      </c>
      <c r="U74" s="14" t="n">
        <f aca="false">D74+DatosMinisterio!D74</f>
        <v>392.43923237613</v>
      </c>
      <c r="V74" s="14" t="n">
        <f aca="false">E74+DatosMinisterio!E74</f>
        <v>274.554845024351</v>
      </c>
      <c r="W74" s="14" t="n">
        <f aca="false">F74+DatosMinisterio!F74</f>
        <v>15</v>
      </c>
      <c r="X74" s="14" t="n">
        <f aca="false">G74+DatosMinisterio!G74</f>
        <v>61</v>
      </c>
      <c r="Y74" s="14" t="n">
        <f aca="false">H74+DatosMinisterio!H74</f>
        <v>8</v>
      </c>
      <c r="Z74" s="14" t="n">
        <f aca="false">X74+0.33*Y74</f>
        <v>63.64</v>
      </c>
      <c r="AC74" s="50" t="n">
        <f aca="false">IF(T74&gt;0,S74/T74,0)</f>
        <v>252.038461538462</v>
      </c>
      <c r="AD74" s="51" t="n">
        <f aca="false">EXP((((AC74-AC$77)/AC$78+2)/4-1.9)^3)</f>
        <v>0.146308677868589</v>
      </c>
      <c r="AE74" s="52" t="n">
        <f aca="false">S74/U74</f>
        <v>16.6981266381628</v>
      </c>
      <c r="AF74" s="51" t="n">
        <f aca="false">EXP((((AE74-AE$77)/AE$78+2)/4-1.9)^3)</f>
        <v>0.0549757307483036</v>
      </c>
      <c r="AG74" s="51" t="n">
        <f aca="false">V74/U74</f>
        <v>0.699611105041624</v>
      </c>
      <c r="AH74" s="51" t="n">
        <f aca="false">EXP((((AG74-AG$77)/AG$78+2)/4-1.9)^3)</f>
        <v>0.109749627206465</v>
      </c>
      <c r="AI74" s="51" t="n">
        <f aca="false">W74/U74</f>
        <v>0.0382224781889885</v>
      </c>
      <c r="AJ74" s="51" t="n">
        <f aca="false">EXP((((AI74-AI$77)/AI$78+2)/4-1.9)^3)</f>
        <v>0.0138427596120457</v>
      </c>
      <c r="AK74" s="51" t="n">
        <f aca="false">Z74/U74</f>
        <v>0.162165234129815</v>
      </c>
      <c r="AL74" s="51" t="n">
        <f aca="false">EXP((((AK74-AK$77)/AK$78+2)/4-1.9)^3)</f>
        <v>0.0108161274875193</v>
      </c>
      <c r="AM74" s="51" t="n">
        <f aca="false">0.01*AD74+0.15*AF74+0.24*AH74+0.25*AJ74+0.35*AL74</f>
        <v>0.0432956914441261</v>
      </c>
      <c r="AO74" s="44" t="n">
        <f aca="false">0.01*AD74/$AM$77</f>
        <v>0.000510105432755662</v>
      </c>
      <c r="AP74" s="43" t="n">
        <f aca="false">AO74*$J$77</f>
        <v>5679.47154955063</v>
      </c>
      <c r="AQ74" s="44" t="n">
        <f aca="false">0.15*AF74/$AM$77</f>
        <v>0.0028750945603114</v>
      </c>
      <c r="AR74" s="43" t="n">
        <f aca="false">AQ74*$J$77</f>
        <v>32011.0642016586</v>
      </c>
      <c r="AS74" s="44" t="n">
        <f aca="false">0.24*AH74/$AM$77</f>
        <v>0.00918341389940678</v>
      </c>
      <c r="AT74" s="43" t="n">
        <f aca="false">AS74*$J$77</f>
        <v>102247.368132641</v>
      </c>
      <c r="AU74" s="44" t="n">
        <f aca="false">0.25*AJ74/$AM$77</f>
        <v>0.00120657007248357</v>
      </c>
      <c r="AV74" s="43" t="n">
        <f aca="false">AU74*$J$77</f>
        <v>13433.8510417161</v>
      </c>
      <c r="AW74" s="44" t="n">
        <f aca="false">0.35*AL74/$AM$77</f>
        <v>0.00131986558528056</v>
      </c>
      <c r="AX74" s="43" t="n">
        <f aca="false">AW74*$J$77</f>
        <v>14695.2738776702</v>
      </c>
    </row>
    <row r="75" customFormat="false" ht="13.8" hidden="false" customHeight="false" outlineLevel="0" collapsed="false">
      <c r="A75" s="13" t="s">
        <v>84</v>
      </c>
      <c r="B75" s="14"/>
      <c r="C75" s="14"/>
      <c r="D75" s="14"/>
      <c r="E75" s="14"/>
      <c r="F75" s="14"/>
      <c r="G75" s="14"/>
      <c r="H75" s="14"/>
      <c r="I75" s="69" t="n">
        <f aca="false">AO75+AQ75+AS75+AU75+AW75</f>
        <v>0.0170289559632352</v>
      </c>
      <c r="J75" s="43" t="n">
        <f aca="false">ROUND(AP75+AR75+AT75+AV75+AX75,0)</f>
        <v>189599</v>
      </c>
      <c r="K75" s="15" t="n">
        <f aca="false">I75-DatosMinisterio!J75</f>
        <v>0</v>
      </c>
      <c r="L75" s="43" t="n">
        <f aca="false">J75-DatosMinisterio!K75</f>
        <v>0</v>
      </c>
      <c r="M75" s="44" t="n">
        <f aca="false">P109/P$111</f>
        <v>0.00808549275954638</v>
      </c>
      <c r="N75" s="43" t="n">
        <f aca="false">ROUND(N$77*M75,0)</f>
        <v>1710441</v>
      </c>
      <c r="O75" s="43" t="n">
        <f aca="false">N75-DatosMinisterio!L75</f>
        <v>0</v>
      </c>
      <c r="P75" s="14" t="n">
        <f aca="false">N75+J75</f>
        <v>1900040</v>
      </c>
      <c r="Q75" s="43" t="n">
        <f aca="false">P75-DatosMinisterio!M75</f>
        <v>0</v>
      </c>
      <c r="S75" s="14" t="n">
        <f aca="false">B75+DatosMinisterio!B75</f>
        <v>8646</v>
      </c>
      <c r="T75" s="14" t="n">
        <f aca="false">C75+DatosMinisterio!C75</f>
        <v>53</v>
      </c>
      <c r="U75" s="14" t="n">
        <f aca="false">D75+DatosMinisterio!D75</f>
        <v>461.585002292913</v>
      </c>
      <c r="V75" s="14" t="n">
        <f aca="false">E75+DatosMinisterio!E75</f>
        <v>313.327410264182</v>
      </c>
      <c r="W75" s="14" t="n">
        <f aca="false">F75+DatosMinisterio!F75</f>
        <v>34</v>
      </c>
      <c r="X75" s="14" t="n">
        <f aca="false">G75+DatosMinisterio!G75</f>
        <v>97</v>
      </c>
      <c r="Y75" s="14" t="n">
        <f aca="false">H75+DatosMinisterio!H75</f>
        <v>13</v>
      </c>
      <c r="Z75" s="14" t="n">
        <f aca="false">X75+0.33*Y75</f>
        <v>101.29</v>
      </c>
      <c r="AC75" s="50" t="n">
        <f aca="false">IF(T75&gt;0,S75/T75,0)</f>
        <v>163.132075471698</v>
      </c>
      <c r="AD75" s="51" t="n">
        <f aca="false">EXP((((AC75-AC$77)/AC$78+2)/4-1.9)^3)</f>
        <v>0.0283814498130451</v>
      </c>
      <c r="AE75" s="52" t="n">
        <f aca="false">S75/U75</f>
        <v>18.7311111865663</v>
      </c>
      <c r="AF75" s="51" t="n">
        <f aca="false">EXP((((AE75-AE$77)/AE$78+2)/4-1.9)^3)</f>
        <v>0.105502085362091</v>
      </c>
      <c r="AG75" s="51" t="n">
        <f aca="false">V75/U75</f>
        <v>0.678807605766512</v>
      </c>
      <c r="AH75" s="51" t="n">
        <f aca="false">EXP((((AG75-AG$77)/AG$78+2)/4-1.9)^3)</f>
        <v>0.0871501284071607</v>
      </c>
      <c r="AI75" s="51" t="n">
        <f aca="false">W75/U75</f>
        <v>0.0736592389941306</v>
      </c>
      <c r="AJ75" s="51" t="n">
        <f aca="false">EXP((((AI75-AI$77)/AI$78+2)/4-1.9)^3)</f>
        <v>0.0248321504995121</v>
      </c>
      <c r="AK75" s="51" t="n">
        <f aca="false">Z75/U75</f>
        <v>0.219439538756338</v>
      </c>
      <c r="AL75" s="51" t="n">
        <f aca="false">EXP((((AK75-AK$77)/AK$78+2)/4-1.9)^3)</f>
        <v>0.0160266716641137</v>
      </c>
      <c r="AM75" s="51" t="n">
        <f aca="false">0.01*AD75+0.15*AF75+0.24*AH75+0.25*AJ75+0.35*AL75</f>
        <v>0.0488425308274805</v>
      </c>
      <c r="AO75" s="44" t="n">
        <f aca="false">0.01*AD75/$AM$77</f>
        <v>9.8951968878564E-005</v>
      </c>
      <c r="AP75" s="43" t="n">
        <f aca="false">AO75*$J$77</f>
        <v>1101.72300848051</v>
      </c>
      <c r="AQ75" s="44" t="n">
        <f aca="false">0.15*AF75/$AM$77</f>
        <v>0.00551749776851156</v>
      </c>
      <c r="AR75" s="43" t="n">
        <f aca="false">AQ75*$J$77</f>
        <v>61431.3622022929</v>
      </c>
      <c r="AS75" s="44" t="n">
        <f aca="false">0.24*AH75/$AM$77</f>
        <v>0.00729237739499367</v>
      </c>
      <c r="AT75" s="43" t="n">
        <f aca="false">AS75*$J$77</f>
        <v>81192.7246485358</v>
      </c>
      <c r="AU75" s="44" t="n">
        <f aca="false">0.25*AJ75/$AM$77</f>
        <v>0.0021644332826561</v>
      </c>
      <c r="AV75" s="43" t="n">
        <f aca="false">AU75*$J$77</f>
        <v>24098.6205211305</v>
      </c>
      <c r="AW75" s="44" t="n">
        <f aca="false">0.35*AL75/$AM$77</f>
        <v>0.00195569554819535</v>
      </c>
      <c r="AX75" s="43" t="n">
        <f aca="false">AW75*$J$77</f>
        <v>21774.5519108765</v>
      </c>
    </row>
    <row r="76" customFormat="false" ht="13.8" hidden="false" customHeight="false" outlineLevel="0" collapsed="false">
      <c r="A76" s="16" t="s">
        <v>85</v>
      </c>
      <c r="B76" s="17"/>
      <c r="C76" s="17"/>
      <c r="D76" s="17"/>
      <c r="E76" s="17"/>
      <c r="F76" s="17"/>
      <c r="G76" s="17"/>
      <c r="H76" s="17"/>
      <c r="I76" s="70" t="n">
        <f aca="false">AO76+AQ76+AS76+AU76+AW76</f>
        <v>0.00558145097181923</v>
      </c>
      <c r="J76" s="53" t="n">
        <f aca="false">ROUND(AP76+AR76+AT76+AV76+AX76,0)</f>
        <v>62143</v>
      </c>
      <c r="K76" s="15" t="n">
        <f aca="false">I76-DatosMinisterio!J76</f>
        <v>0</v>
      </c>
      <c r="L76" s="43" t="n">
        <f aca="false">J76-DatosMinisterio!K76</f>
        <v>0</v>
      </c>
      <c r="M76" s="44" t="n">
        <f aca="false">P110/P$111</f>
        <v>0.00722712799248362</v>
      </c>
      <c r="N76" s="43" t="n">
        <f aca="false">ROUND(N$77*M76,0)</f>
        <v>1528859</v>
      </c>
      <c r="O76" s="43" t="n">
        <f aca="false">N76-DatosMinisterio!L76</f>
        <v>-1</v>
      </c>
      <c r="P76" s="14" t="n">
        <f aca="false">N76+J76</f>
        <v>1591002</v>
      </c>
      <c r="Q76" s="43" t="n">
        <f aca="false">P76-DatosMinisterio!M76</f>
        <v>-1</v>
      </c>
      <c r="S76" s="17" t="n">
        <f aca="false">B76+DatosMinisterio!B76</f>
        <v>8631</v>
      </c>
      <c r="T76" s="17" t="n">
        <f aca="false">C76+DatosMinisterio!C76</f>
        <v>33</v>
      </c>
      <c r="U76" s="17" t="n">
        <f aca="false">D76+DatosMinisterio!D76</f>
        <v>573.67824250946</v>
      </c>
      <c r="V76" s="17" t="n">
        <f aca="false">E76+DatosMinisterio!E76</f>
        <v>305.427086998304</v>
      </c>
      <c r="W76" s="17" t="n">
        <f aca="false">F76+DatosMinisterio!F76</f>
        <v>24</v>
      </c>
      <c r="X76" s="17" t="n">
        <f aca="false">G76+DatosMinisterio!G76</f>
        <v>85</v>
      </c>
      <c r="Y76" s="17" t="n">
        <f aca="false">H76+DatosMinisterio!H76</f>
        <v>12</v>
      </c>
      <c r="Z76" s="17" t="n">
        <f aca="false">X76+0.33*Y76</f>
        <v>88.96</v>
      </c>
      <c r="AC76" s="50" t="n">
        <f aca="false">IF(T76&gt;0,S76/T76,0)</f>
        <v>261.545454545455</v>
      </c>
      <c r="AD76" s="51" t="n">
        <f aca="false">EXP((((AC76-AC$77)/AC$78+2)/4-1.9)^3)</f>
        <v>0.167852946968926</v>
      </c>
      <c r="AE76" s="52" t="n">
        <f aca="false">S76/U76</f>
        <v>15.0450188981286</v>
      </c>
      <c r="AF76" s="51" t="n">
        <f aca="false">EXP((((AE76-AE$77)/AE$78+2)/4-1.9)^3)</f>
        <v>0.0297371532409421</v>
      </c>
      <c r="AG76" s="51" t="n">
        <f aca="false">V76/U76</f>
        <v>0.532401378274804</v>
      </c>
      <c r="AH76" s="51" t="n">
        <f aca="false">EXP((((AG76-AG$77)/AG$78+2)/4-1.9)^3)</f>
        <v>0.0107799318331277</v>
      </c>
      <c r="AI76" s="51" t="n">
        <f aca="false">W76/U76</f>
        <v>0.0418352975964645</v>
      </c>
      <c r="AJ76" s="51" t="n">
        <f aca="false">EXP((((AI76-AI$77)/AI$78+2)/4-1.9)^3)</f>
        <v>0.0147312984196064</v>
      </c>
      <c r="AK76" s="51" t="n">
        <f aca="false">Z76/U76</f>
        <v>0.155069503090895</v>
      </c>
      <c r="AL76" s="51" t="n">
        <f aca="false">EXP((((AK76-AK$77)/AK$78+2)/4-1.9)^3)</f>
        <v>0.0102846656551435</v>
      </c>
      <c r="AM76" s="51" t="n">
        <f aca="false">0.01*AD76+0.15*AF76+0.24*AH76+0.25*AJ76+0.35*AL76</f>
        <v>0.016008743679983</v>
      </c>
      <c r="AO76" s="44" t="n">
        <f aca="false">0.01*AD76/$AM$77</f>
        <v>0.000585219560454243</v>
      </c>
      <c r="AP76" s="43" t="n">
        <f aca="false">AO76*$J$77</f>
        <v>6515.78601287403</v>
      </c>
      <c r="AQ76" s="44" t="n">
        <f aca="false">0.15*AF76/$AM$77</f>
        <v>0.00155517946480079</v>
      </c>
      <c r="AR76" s="43" t="n">
        <f aca="false">AQ76*$J$77</f>
        <v>17315.2390811964</v>
      </c>
      <c r="AS76" s="44" t="n">
        <f aca="false">0.24*AH76/$AM$77</f>
        <v>0.000902021978122685</v>
      </c>
      <c r="AT76" s="43" t="n">
        <f aca="false">AS76*$J$77</f>
        <v>10043.0378365938</v>
      </c>
      <c r="AU76" s="44" t="n">
        <f aca="false">0.25*AJ76/$AM$77</f>
        <v>0.00128401737081779</v>
      </c>
      <c r="AV76" s="43" t="n">
        <f aca="false">AU76*$J$77</f>
        <v>14296.1428332435</v>
      </c>
      <c r="AW76" s="44" t="n">
        <f aca="false">0.35*AL76/$AM$77</f>
        <v>0.00125501259762372</v>
      </c>
      <c r="AX76" s="43" t="n">
        <f aca="false">AW76*$J$77</f>
        <v>13973.2060958969</v>
      </c>
    </row>
    <row r="77" customFormat="false" ht="13.8" hidden="false" customHeight="false" outlineLevel="0" collapsed="false">
      <c r="A77" s="19" t="s">
        <v>49</v>
      </c>
      <c r="B77" s="20"/>
      <c r="C77" s="20"/>
      <c r="D77" s="20"/>
      <c r="E77" s="20"/>
      <c r="F77" s="20"/>
      <c r="G77" s="20"/>
      <c r="H77" s="20"/>
      <c r="I77" s="58" t="n">
        <f aca="false">SUM(I50:I76)</f>
        <v>1</v>
      </c>
      <c r="J77" s="60" t="n">
        <f aca="false">DatosMinisterio!K77</f>
        <v>11133917</v>
      </c>
      <c r="K77" s="58" t="n">
        <f aca="false">I77-DatosMinisterio!J77</f>
        <v>0</v>
      </c>
      <c r="L77" s="60" t="n">
        <f aca="false">J77-DatosMinisterio!K77</f>
        <v>0</v>
      </c>
      <c r="M77" s="61"/>
      <c r="N77" s="60" t="n">
        <f aca="false">DatosMinisterio!L77</f>
        <v>211544423</v>
      </c>
      <c r="O77" s="60"/>
      <c r="P77" s="20" t="n">
        <f aca="false">DatosMinisterio!M77</f>
        <v>222678340</v>
      </c>
      <c r="Q77" s="60"/>
      <c r="S77" s="20"/>
      <c r="T77" s="20"/>
      <c r="U77" s="20"/>
      <c r="V77" s="20"/>
      <c r="W77" s="20"/>
      <c r="X77" s="20"/>
      <c r="Y77" s="20"/>
      <c r="Z77" s="20"/>
      <c r="AB77" s="63" t="s">
        <v>207</v>
      </c>
      <c r="AC77" s="63" t="n">
        <f aca="false">AVERAGE(AC52:AC76)</f>
        <v>202.972411967296</v>
      </c>
      <c r="AD77" s="20"/>
      <c r="AE77" s="63" t="n">
        <f aca="false">AVERAGE(AE52:AE76)</f>
        <v>17.1570186832754</v>
      </c>
      <c r="AF77" s="20"/>
      <c r="AG77" s="65" t="n">
        <f aca="false">AVERAGE(AG52:AG76)</f>
        <v>0.653303532790717</v>
      </c>
      <c r="AH77" s="20"/>
      <c r="AI77" s="65" t="n">
        <f aca="false">AVERAGE(AI52:AI76)</f>
        <v>0.140416370677496</v>
      </c>
      <c r="AJ77" s="20"/>
      <c r="AK77" s="65" t="n">
        <f aca="false">AVERAGE(AK52:AK76)</f>
        <v>0.457173302432142</v>
      </c>
      <c r="AL77" s="20"/>
      <c r="AM77" s="65" t="n">
        <f aca="false">SUM(AM52:AM76)</f>
        <v>2.86820465875473</v>
      </c>
      <c r="AO77" s="61" t="n">
        <f aca="false">SUM(AO50:AO76)</f>
        <v>0.00983759507517721</v>
      </c>
      <c r="AP77" s="60" t="n">
        <f aca="false">SUM(AP50:AP76)</f>
        <v>109530.967046632</v>
      </c>
      <c r="AQ77" s="61" t="n">
        <f aca="false">SUM(AQ50:AQ76)</f>
        <v>0.148026505081094</v>
      </c>
      <c r="AR77" s="60" t="n">
        <f aca="false">SUM(AR50:AR76)</f>
        <v>1648114.82137297</v>
      </c>
      <c r="AS77" s="61" t="n">
        <f aca="false">SUM(AS50:AS76)</f>
        <v>0.236598956606007</v>
      </c>
      <c r="AT77" s="60" t="n">
        <f aca="false">SUM(AT50:AT76)</f>
        <v>2634273.14513788</v>
      </c>
      <c r="AU77" s="61" t="n">
        <f aca="false">SUM(AU50:AU76)</f>
        <v>0.254783371806668</v>
      </c>
      <c r="AV77" s="60" t="n">
        <f aca="false">SUM(AV50:AV76)</f>
        <v>2836736.91467558</v>
      </c>
      <c r="AW77" s="61" t="n">
        <f aca="false">SUM(AW50:AW76)</f>
        <v>0.350753571431055</v>
      </c>
      <c r="AX77" s="60" t="n">
        <f aca="false">SUM(AX50:AX76)</f>
        <v>3905261.15176693</v>
      </c>
    </row>
    <row r="78" customFormat="false" ht="13.8" hidden="false" customHeight="false" outlineLevel="0" collapsed="false">
      <c r="A78" s="23" t="s">
        <v>50</v>
      </c>
      <c r="B78" s="25"/>
      <c r="C78" s="25"/>
      <c r="D78" s="25"/>
      <c r="E78" s="25"/>
      <c r="F78" s="25"/>
      <c r="G78" s="25"/>
      <c r="H78" s="25"/>
      <c r="I78" s="25"/>
      <c r="J78" s="71"/>
      <c r="S78" s="25"/>
      <c r="T78" s="25"/>
      <c r="U78" s="25"/>
      <c r="V78" s="25"/>
      <c r="W78" s="25"/>
      <c r="X78" s="25"/>
      <c r="Y78" s="25"/>
      <c r="Z78" s="25"/>
      <c r="AB78" s="63" t="s">
        <v>208</v>
      </c>
      <c r="AC78" s="63" t="n">
        <f aca="false">_xlfn.STDEV.P(AC52:AC76)</f>
        <v>78.2963797025188</v>
      </c>
      <c r="AD78" s="20"/>
      <c r="AE78" s="63" t="n">
        <f aca="false">_xlfn.STDEV.P(AE52:AE76)</f>
        <v>4.38130548656311</v>
      </c>
      <c r="AF78" s="20"/>
      <c r="AG78" s="65" t="n">
        <f aca="false">_xlfn.STDEV.P(AG52:AG76)</f>
        <v>0.118702495158907</v>
      </c>
      <c r="AH78" s="20"/>
      <c r="AI78" s="65" t="n">
        <f aca="false">_xlfn.STDEV.P(AI52:AI76)</f>
        <v>0.114255945183397</v>
      </c>
      <c r="AJ78" s="20"/>
      <c r="AK78" s="65" t="n">
        <f aca="false">_xlfn.STDEV.P(AK52:AK76)</f>
        <v>0.290105865884308</v>
      </c>
      <c r="AL78" s="20"/>
      <c r="AM78" s="65"/>
    </row>
    <row r="79" customFormat="false" ht="13.8" hidden="false" customHeight="false" outlineLevel="0" collapsed="false">
      <c r="A79" s="23" t="s">
        <v>51</v>
      </c>
      <c r="B79" s="25"/>
      <c r="C79" s="25"/>
      <c r="D79" s="25"/>
      <c r="E79" s="25"/>
      <c r="F79" s="25"/>
      <c r="G79" s="25"/>
      <c r="H79" s="25"/>
      <c r="I79" s="26"/>
      <c r="J79" s="71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7"/>
      <c r="B80" s="22"/>
      <c r="C80" s="22"/>
      <c r="D80" s="22"/>
      <c r="E80" s="22"/>
      <c r="F80" s="22"/>
      <c r="G80" s="22"/>
      <c r="H80" s="22"/>
      <c r="I80" s="22"/>
      <c r="S80" s="22"/>
      <c r="T80" s="22"/>
      <c r="U80" s="22"/>
      <c r="V80" s="22"/>
      <c r="W80" s="22"/>
      <c r="X80" s="22"/>
      <c r="Y80" s="22"/>
      <c r="Z80" s="22"/>
    </row>
    <row r="81" customFormat="false" ht="13.8" hidden="false" customHeight="false" outlineLevel="0" collapsed="false">
      <c r="A81" s="6" t="s">
        <v>86</v>
      </c>
      <c r="B81" s="6"/>
      <c r="C81" s="6"/>
      <c r="D81" s="6"/>
      <c r="E81" s="6"/>
      <c r="F81" s="6"/>
      <c r="G81" s="6"/>
      <c r="H81" s="6"/>
      <c r="I81" s="6"/>
      <c r="J81" s="6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S82" s="24"/>
      <c r="T82" s="24"/>
      <c r="U82" s="24"/>
      <c r="V82" s="24"/>
      <c r="W82" s="24"/>
      <c r="X82" s="24"/>
      <c r="Y82" s="24"/>
      <c r="Z82" s="24"/>
    </row>
    <row r="83" customFormat="false" ht="9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67"/>
      <c r="S83" s="24"/>
      <c r="T83" s="24"/>
      <c r="U83" s="24"/>
      <c r="V83" s="24"/>
      <c r="W83" s="24"/>
      <c r="X83" s="24"/>
      <c r="Y83" s="24"/>
      <c r="Z83" s="24"/>
    </row>
    <row r="84" customFormat="false" ht="15.8" hidden="false" customHeight="true" outlineLevel="0" collapsed="false">
      <c r="A84" s="7" t="s">
        <v>8</v>
      </c>
      <c r="B84" s="36" t="s">
        <v>188</v>
      </c>
      <c r="C84" s="36"/>
      <c r="D84" s="36"/>
      <c r="E84" s="36"/>
      <c r="F84" s="36"/>
      <c r="G84" s="36"/>
      <c r="H84" s="36"/>
      <c r="I84" s="7" t="s">
        <v>10</v>
      </c>
      <c r="J84" s="37" t="s">
        <v>11</v>
      </c>
      <c r="K84" s="38" t="s">
        <v>189</v>
      </c>
      <c r="L84" s="37" t="s">
        <v>190</v>
      </c>
      <c r="M84" s="38" t="s">
        <v>191</v>
      </c>
      <c r="N84" s="37" t="s">
        <v>12</v>
      </c>
      <c r="O84" s="37" t="s">
        <v>192</v>
      </c>
      <c r="P84" s="7" t="s">
        <v>193</v>
      </c>
      <c r="Q84" s="37" t="s">
        <v>194</v>
      </c>
      <c r="S84" s="8" t="s">
        <v>188</v>
      </c>
      <c r="T84" s="8"/>
      <c r="U84" s="8"/>
      <c r="V84" s="8"/>
      <c r="W84" s="8"/>
      <c r="X84" s="8"/>
      <c r="Y84" s="8"/>
      <c r="Z84" s="8"/>
      <c r="AC84" s="9" t="s">
        <v>196</v>
      </c>
      <c r="AD84" s="9"/>
      <c r="AE84" s="9" t="s">
        <v>197</v>
      </c>
      <c r="AF84" s="9"/>
      <c r="AG84" s="9" t="s">
        <v>198</v>
      </c>
      <c r="AH84" s="9"/>
      <c r="AI84" s="9" t="s">
        <v>199</v>
      </c>
      <c r="AJ84" s="9"/>
      <c r="AK84" s="9" t="s">
        <v>200</v>
      </c>
      <c r="AL84" s="9"/>
      <c r="AM84" s="39" t="s">
        <v>201</v>
      </c>
      <c r="AO84" s="9" t="s">
        <v>196</v>
      </c>
      <c r="AP84" s="9"/>
      <c r="AQ84" s="9" t="s">
        <v>197</v>
      </c>
      <c r="AR84" s="9"/>
      <c r="AS84" s="9" t="s">
        <v>198</v>
      </c>
      <c r="AT84" s="9"/>
      <c r="AU84" s="9" t="s">
        <v>199</v>
      </c>
      <c r="AV84" s="9"/>
      <c r="AW84" s="39" t="s">
        <v>200</v>
      </c>
      <c r="AX84" s="39"/>
    </row>
    <row r="85" customFormat="false" ht="37.75" hidden="false" customHeight="false" outlineLevel="0" collapsed="false">
      <c r="A85" s="7"/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7"/>
      <c r="J85" s="37"/>
      <c r="K85" s="38"/>
      <c r="L85" s="37"/>
      <c r="M85" s="38"/>
      <c r="N85" s="37"/>
      <c r="O85" s="37"/>
      <c r="P85" s="7"/>
      <c r="Q85" s="37"/>
      <c r="S85" s="9" t="s">
        <v>88</v>
      </c>
      <c r="T85" s="9" t="s">
        <v>89</v>
      </c>
      <c r="U85" s="9" t="s">
        <v>90</v>
      </c>
      <c r="V85" s="9" t="s">
        <v>91</v>
      </c>
      <c r="W85" s="9" t="s">
        <v>92</v>
      </c>
      <c r="X85" s="9" t="s">
        <v>93</v>
      </c>
      <c r="Y85" s="9" t="s">
        <v>94</v>
      </c>
      <c r="Z85" s="7" t="s">
        <v>21</v>
      </c>
      <c r="AC85" s="9" t="s">
        <v>202</v>
      </c>
      <c r="AD85" s="9" t="s">
        <v>203</v>
      </c>
      <c r="AE85" s="9" t="s">
        <v>202</v>
      </c>
      <c r="AF85" s="9" t="s">
        <v>203</v>
      </c>
      <c r="AG85" s="9" t="s">
        <v>202</v>
      </c>
      <c r="AH85" s="9" t="s">
        <v>203</v>
      </c>
      <c r="AI85" s="9" t="s">
        <v>202</v>
      </c>
      <c r="AJ85" s="9" t="s">
        <v>203</v>
      </c>
      <c r="AK85" s="9" t="s">
        <v>202</v>
      </c>
      <c r="AL85" s="9" t="s">
        <v>203</v>
      </c>
      <c r="AM85" s="40" t="s">
        <v>204</v>
      </c>
      <c r="AO85" s="9" t="s">
        <v>205</v>
      </c>
      <c r="AP85" s="9" t="s">
        <v>206</v>
      </c>
      <c r="AQ85" s="9" t="s">
        <v>205</v>
      </c>
      <c r="AR85" s="9" t="s">
        <v>206</v>
      </c>
      <c r="AS85" s="9" t="s">
        <v>205</v>
      </c>
      <c r="AT85" s="9" t="s">
        <v>206</v>
      </c>
      <c r="AU85" s="9" t="s">
        <v>205</v>
      </c>
      <c r="AV85" s="9" t="s">
        <v>206</v>
      </c>
      <c r="AW85" s="9" t="s">
        <v>205</v>
      </c>
      <c r="AX85" s="40" t="s">
        <v>206</v>
      </c>
    </row>
    <row r="86" customFormat="false" ht="13.8" hidden="false" customHeight="false" outlineLevel="0" collapsed="false">
      <c r="A86" s="10" t="s">
        <v>61</v>
      </c>
      <c r="B86" s="11"/>
      <c r="C86" s="11"/>
      <c r="D86" s="11"/>
      <c r="E86" s="11"/>
      <c r="F86" s="11"/>
      <c r="G86" s="11"/>
      <c r="H86" s="11"/>
      <c r="I86" s="12" t="n">
        <f aca="false">AO86+AQ86+AS86+AU86+AW86</f>
        <v>0.119144356940126</v>
      </c>
      <c r="J86" s="49" t="n">
        <f aca="false">AP86+AR86+AT86+AV86+AX86</f>
        <v>1287906.17682198</v>
      </c>
      <c r="K86" s="12" t="n">
        <f aca="false">I86-DatosMinisterio!J86</f>
        <v>0</v>
      </c>
      <c r="L86" s="49" t="n">
        <f aca="false">J86-DatosMinisterio!K86</f>
        <v>0.176821978297085</v>
      </c>
      <c r="M86" s="44" t="n">
        <f aca="false">P120/P$145</f>
        <v>0.186798457699366</v>
      </c>
      <c r="N86" s="43" t="n">
        <f aca="false">ROUND((N$111*M86),0)</f>
        <v>38365215</v>
      </c>
      <c r="O86" s="43" t="n">
        <f aca="false">N86-DatosMinisterio!L86</f>
        <v>3</v>
      </c>
      <c r="P86" s="14" t="n">
        <f aca="false">N86+J86</f>
        <v>39653121.176822</v>
      </c>
      <c r="Q86" s="43" t="n">
        <f aca="false">P86-DatosMinisterio!M86</f>
        <v>3.1768219769001</v>
      </c>
      <c r="S86" s="11" t="n">
        <f aca="false">B86+DatosMinisterio!B86</f>
        <v>28403</v>
      </c>
      <c r="T86" s="11" t="n">
        <f aca="false">C86+DatosMinisterio!C86</f>
        <v>68</v>
      </c>
      <c r="U86" s="11" t="n">
        <f aca="false">D86+DatosMinisterio!D86</f>
        <v>2129.06454545455</v>
      </c>
      <c r="V86" s="11" t="n">
        <f aca="false">E86+DatosMinisterio!E86</f>
        <v>1442.12659090909</v>
      </c>
      <c r="W86" s="11" t="n">
        <f aca="false">F86+DatosMinisterio!F86</f>
        <v>954.5</v>
      </c>
      <c r="X86" s="11" t="n">
        <f aca="false">G86+DatosMinisterio!G86</f>
        <v>2030</v>
      </c>
      <c r="Y86" s="11" t="n">
        <f aca="false">H86+DatosMinisterio!H86</f>
        <v>311</v>
      </c>
      <c r="Z86" s="11" t="n">
        <f aca="false">X86+0.33*Y86</f>
        <v>2132.63</v>
      </c>
      <c r="AC86" s="45" t="n">
        <f aca="false">IF(T86&gt;0,S86/T86,0)</f>
        <v>417.691176470588</v>
      </c>
      <c r="AD86" s="46" t="n">
        <f aca="false">EXP((((AC86-AC$111)/AC$112+2)/4-1.9)^3)</f>
        <v>0.700525673730991</v>
      </c>
      <c r="AE86" s="47" t="n">
        <f aca="false">S86/U86</f>
        <v>13.3406007162343</v>
      </c>
      <c r="AF86" s="46" t="n">
        <f aca="false">EXP((((AE86-AE$111)/AE$112+2)/4-1.9)^3)</f>
        <v>0.012729495041012</v>
      </c>
      <c r="AG86" s="46" t="n">
        <f aca="false">V86/U86</f>
        <v>0.677352217427114</v>
      </c>
      <c r="AH86" s="46" t="n">
        <f aca="false">EXP((((AG86-AG$111)/AG$112+2)/4-1.9)^3)</f>
        <v>0.0946251833702843</v>
      </c>
      <c r="AI86" s="46" t="n">
        <f aca="false">W86/U86</f>
        <v>0.448318958689069</v>
      </c>
      <c r="AJ86" s="46" t="n">
        <f aca="false">EXP((((AI86-AI$111)/AI$112+2)/4-1.9)^3)</f>
        <v>0.560570718436358</v>
      </c>
      <c r="AK86" s="46" t="n">
        <f aca="false">Z86/U86</f>
        <v>1.00167465779892</v>
      </c>
      <c r="AL86" s="46" t="n">
        <f aca="false">EXP((((AK86-AK$111)/AK$112+2)/4-1.9)^3)</f>
        <v>0.476177970686474</v>
      </c>
      <c r="AM86" s="46" t="n">
        <f aca="false">0.01*AD86+0.15*AF86+0.24*AH86+0.25*AJ86+0.35*AL86</f>
        <v>0.338429694351685</v>
      </c>
      <c r="AO86" s="48" t="n">
        <f aca="false">0.01*AD86/$AM$111</f>
        <v>0.00246620442324409</v>
      </c>
      <c r="AP86" s="49" t="n">
        <f aca="false">AO86*$J$111</f>
        <v>26658.7523872232</v>
      </c>
      <c r="AQ86" s="48" t="n">
        <f aca="false">0.15*AF86/$AM$111</f>
        <v>0.000672213842112438</v>
      </c>
      <c r="AR86" s="49" t="n">
        <f aca="false">AQ86*$J$111</f>
        <v>7266.38156968619</v>
      </c>
      <c r="AS86" s="48" t="n">
        <f aca="false">0.24*AH86/$AM$111</f>
        <v>0.00799508327631207</v>
      </c>
      <c r="AT86" s="49" t="n">
        <f aca="false">AS86*$J$111</f>
        <v>86423.8760459546</v>
      </c>
      <c r="AU86" s="48" t="n">
        <f aca="false">0.25*AJ86/$AM$111</f>
        <v>0.0493373061541693</v>
      </c>
      <c r="AV86" s="49" t="n">
        <f aca="false">AU86*$J$111</f>
        <v>533317.926048681</v>
      </c>
      <c r="AW86" s="48" t="n">
        <f aca="false">0.35*AL86/$AM$111</f>
        <v>0.0586735492442879</v>
      </c>
      <c r="AX86" s="49" t="n">
        <f aca="false">AW86*$J$111</f>
        <v>634239.240770433</v>
      </c>
    </row>
    <row r="87" customFormat="false" ht="13.8" hidden="false" customHeight="false" outlineLevel="0" collapsed="false">
      <c r="A87" s="13" t="s">
        <v>62</v>
      </c>
      <c r="B87" s="14"/>
      <c r="C87" s="14"/>
      <c r="D87" s="14"/>
      <c r="E87" s="14"/>
      <c r="F87" s="14"/>
      <c r="G87" s="14"/>
      <c r="H87" s="14"/>
      <c r="I87" s="15" t="n">
        <f aca="false">AO87+AQ87+AS87+AU87+AW87</f>
        <v>0.089006924907431</v>
      </c>
      <c r="J87" s="43" t="n">
        <f aca="false">AP87+AR87+AT87+AV87+AX87</f>
        <v>962131.747673263</v>
      </c>
      <c r="K87" s="15" t="n">
        <f aca="false">I87-DatosMinisterio!J87</f>
        <v>0</v>
      </c>
      <c r="L87" s="43" t="n">
        <f aca="false">J87-DatosMinisterio!K87</f>
        <v>-0.25232673692517</v>
      </c>
      <c r="M87" s="44" t="n">
        <f aca="false">P121/P$145</f>
        <v>0.120031853970552</v>
      </c>
      <c r="N87" s="43" t="n">
        <f aca="false">ROUND((N$111*M87),0)</f>
        <v>24652494</v>
      </c>
      <c r="O87" s="43" t="n">
        <f aca="false">N87-DatosMinisterio!L87</f>
        <v>1</v>
      </c>
      <c r="P87" s="14" t="n">
        <f aca="false">N87+J87</f>
        <v>25614625.7476733</v>
      </c>
      <c r="Q87" s="43" t="n">
        <f aca="false">P87-DatosMinisterio!M87</f>
        <v>0.747673261910677</v>
      </c>
      <c r="S87" s="14" t="n">
        <f aca="false">B87+DatosMinisterio!B87</f>
        <v>24599</v>
      </c>
      <c r="T87" s="14" t="n">
        <f aca="false">C87+DatosMinisterio!C87</f>
        <v>78</v>
      </c>
      <c r="U87" s="14" t="n">
        <f aca="false">D87+DatosMinisterio!D87</f>
        <v>2076.39090909091</v>
      </c>
      <c r="V87" s="14" t="n">
        <f aca="false">E87+DatosMinisterio!E87</f>
        <v>1401.62363636364</v>
      </c>
      <c r="W87" s="14" t="n">
        <f aca="false">F87+DatosMinisterio!F87</f>
        <v>778.5</v>
      </c>
      <c r="X87" s="14" t="n">
        <f aca="false">G87+DatosMinisterio!G87</f>
        <v>1790</v>
      </c>
      <c r="Y87" s="14" t="n">
        <f aca="false">H87+DatosMinisterio!H87</f>
        <v>184</v>
      </c>
      <c r="Z87" s="14" t="n">
        <f aca="false">X87+0.33*Y87</f>
        <v>1850.72</v>
      </c>
      <c r="AC87" s="50" t="n">
        <f aca="false">IF(T87&gt;0,S87/T87,0)</f>
        <v>315.371794871795</v>
      </c>
      <c r="AD87" s="51" t="n">
        <f aca="false">EXP((((AC87-AC$111)/AC$112+2)/4-1.9)^3)</f>
        <v>0.321533065703405</v>
      </c>
      <c r="AE87" s="52" t="n">
        <f aca="false">S87/U87</f>
        <v>11.8469985070249</v>
      </c>
      <c r="AF87" s="51" t="n">
        <f aca="false">EXP((((AE87-AE$111)/AE$112+2)/4-1.9)^3)</f>
        <v>0.00623484506616676</v>
      </c>
      <c r="AG87" s="51" t="n">
        <f aca="false">V87/U87</f>
        <v>0.675028786837302</v>
      </c>
      <c r="AH87" s="51" t="n">
        <f aca="false">EXP((((AG87-AG$111)/AG$112+2)/4-1.9)^3)</f>
        <v>0.0923700256190033</v>
      </c>
      <c r="AI87" s="51" t="n">
        <f aca="false">W87/U87</f>
        <v>0.374929401102437</v>
      </c>
      <c r="AJ87" s="51" t="n">
        <f aca="false">EXP((((AI87-AI$111)/AI$112+2)/4-1.9)^3)</f>
        <v>0.393231510524292</v>
      </c>
      <c r="AK87" s="51" t="n">
        <f aca="false">Z87/U87</f>
        <v>0.891315788321519</v>
      </c>
      <c r="AL87" s="51" t="n">
        <f aca="false">EXP((((AK87-AK$111)/AK$112+2)/4-1.9)^3)</f>
        <v>0.366277256893164</v>
      </c>
      <c r="AM87" s="51" t="n">
        <f aca="false">0.01*AD87+0.15*AF87+0.24*AH87+0.25*AJ87+0.35*AL87</f>
        <v>0.2528242811092</v>
      </c>
      <c r="AO87" s="44" t="n">
        <f aca="false">0.01*AD87/$AM$111</f>
        <v>0.00113195889685762</v>
      </c>
      <c r="AP87" s="43" t="n">
        <f aca="false">AO87*$J$111</f>
        <v>12236.0545863212</v>
      </c>
      <c r="AQ87" s="44" t="n">
        <f aca="false">0.15*AF87/$AM$111</f>
        <v>0.000329247086659812</v>
      </c>
      <c r="AR87" s="43" t="n">
        <f aca="false">AQ87*$J$111</f>
        <v>3559.03852687633</v>
      </c>
      <c r="AS87" s="44" t="n">
        <f aca="false">0.24*AH87/$AM$111</f>
        <v>0.00780454019485607</v>
      </c>
      <c r="AT87" s="43" t="n">
        <f aca="false">AS87*$J$111</f>
        <v>84364.1762174417</v>
      </c>
      <c r="AU87" s="44" t="n">
        <f aca="false">0.25*AJ87/$AM$111</f>
        <v>0.0346093414909721</v>
      </c>
      <c r="AV87" s="43" t="n">
        <f aca="false">AU87*$J$111</f>
        <v>374114.106842373</v>
      </c>
      <c r="AW87" s="44" t="n">
        <f aca="false">0.35*AL87/$AM$111</f>
        <v>0.0451318372380854</v>
      </c>
      <c r="AX87" s="43" t="n">
        <f aca="false">AW87*$J$111</f>
        <v>487858.37150025</v>
      </c>
    </row>
    <row r="88" customFormat="false" ht="13.8" hidden="false" customHeight="false" outlineLevel="0" collapsed="false">
      <c r="A88" s="13" t="s">
        <v>63</v>
      </c>
      <c r="B88" s="14"/>
      <c r="C88" s="14"/>
      <c r="D88" s="14"/>
      <c r="E88" s="14"/>
      <c r="F88" s="14"/>
      <c r="G88" s="14"/>
      <c r="H88" s="14"/>
      <c r="I88" s="15" t="n">
        <f aca="false">AO88+AQ88+AS88+AU88+AW88</f>
        <v>0.0628006449633177</v>
      </c>
      <c r="J88" s="43" t="n">
        <f aca="false">AP88+AR88+AT88+AV88+AX88</f>
        <v>678851.610213537</v>
      </c>
      <c r="K88" s="15" t="n">
        <f aca="false">I88-DatosMinisterio!J88</f>
        <v>4.71844785465692E-016</v>
      </c>
      <c r="L88" s="43" t="n">
        <f aca="false">J88-DatosMinisterio!K88</f>
        <v>-0.389786462532356</v>
      </c>
      <c r="M88" s="44" t="n">
        <f aca="false">P122/P$145</f>
        <v>0.073153012460446</v>
      </c>
      <c r="N88" s="43" t="n">
        <f aca="false">ROUND((N$111*M88),0)</f>
        <v>15024380</v>
      </c>
      <c r="O88" s="43" t="n">
        <f aca="false">N88-DatosMinisterio!L88</f>
        <v>0</v>
      </c>
      <c r="P88" s="14" t="n">
        <f aca="false">N88+J88</f>
        <v>15703231.6102135</v>
      </c>
      <c r="Q88" s="43" t="n">
        <f aca="false">P88-DatosMinisterio!M88</f>
        <v>-0.389786463230848</v>
      </c>
      <c r="S88" s="14" t="n">
        <f aca="false">B88+DatosMinisterio!B88</f>
        <v>24293</v>
      </c>
      <c r="T88" s="14" t="n">
        <f aca="false">C88+DatosMinisterio!C88</f>
        <v>92</v>
      </c>
      <c r="U88" s="14" t="n">
        <f aca="false">D88+DatosMinisterio!D88</f>
        <v>1395.3725</v>
      </c>
      <c r="V88" s="14" t="n">
        <f aca="false">E88+DatosMinisterio!E88</f>
        <v>1066.67363636364</v>
      </c>
      <c r="W88" s="14" t="n">
        <f aca="false">F88+DatosMinisterio!F88</f>
        <v>408</v>
      </c>
      <c r="X88" s="14" t="n">
        <f aca="false">G88+DatosMinisterio!G88</f>
        <v>886</v>
      </c>
      <c r="Y88" s="14" t="n">
        <f aca="false">H88+DatosMinisterio!H88</f>
        <v>83</v>
      </c>
      <c r="Z88" s="14" t="n">
        <f aca="false">X88+0.33*Y88</f>
        <v>913.39</v>
      </c>
      <c r="AC88" s="50" t="n">
        <f aca="false">IF(T88&gt;0,S88/T88,0)</f>
        <v>264.054347826087</v>
      </c>
      <c r="AD88" s="51" t="n">
        <f aca="false">EXP((((AC88-AC$111)/AC$112+2)/4-1.9)^3)</f>
        <v>0.169554916964835</v>
      </c>
      <c r="AE88" s="52" t="n">
        <f aca="false">S88/U88</f>
        <v>17.4096880940394</v>
      </c>
      <c r="AF88" s="51" t="n">
        <f aca="false">EXP((((AE88-AE$111)/AE$112+2)/4-1.9)^3)</f>
        <v>0.0629764529551531</v>
      </c>
      <c r="AG88" s="51" t="n">
        <f aca="false">V88/U88</f>
        <v>0.764436475825373</v>
      </c>
      <c r="AH88" s="51" t="n">
        <f aca="false">EXP((((AG88-AG$111)/AG$112+2)/4-1.9)^3)</f>
        <v>0.208730059652462</v>
      </c>
      <c r="AI88" s="51" t="n">
        <f aca="false">W88/U88</f>
        <v>0.292395041467422</v>
      </c>
      <c r="AJ88" s="51" t="n">
        <f aca="false">EXP((((AI88-AI$111)/AI$112+2)/4-1.9)^3)</f>
        <v>0.228087888961154</v>
      </c>
      <c r="AK88" s="51" t="n">
        <f aca="false">Z88/U88</f>
        <v>0.654585065994923</v>
      </c>
      <c r="AL88" s="51" t="n">
        <f aca="false">EXP((((AK88-AK$111)/AK$112+2)/4-1.9)^3)</f>
        <v>0.171788876008731</v>
      </c>
      <c r="AM88" s="51" t="n">
        <f aca="false">0.01*AD88+0.15*AF88+0.24*AH88+0.25*AJ88+0.35*AL88</f>
        <v>0.178385310272856</v>
      </c>
      <c r="AO88" s="44" t="n">
        <f aca="false">0.01*AD88/$AM$111</f>
        <v>0.000596919002232083</v>
      </c>
      <c r="AP88" s="43" t="n">
        <f aca="false">AO88*$J$111</f>
        <v>6452.47236025999</v>
      </c>
      <c r="AQ88" s="44" t="n">
        <f aca="false">0.15*AF88/$AM$111</f>
        <v>0.0033256341486607</v>
      </c>
      <c r="AR88" s="43" t="n">
        <f aca="false">AQ88*$J$111</f>
        <v>35948.8680111189</v>
      </c>
      <c r="AS88" s="44" t="n">
        <f aca="false">0.24*AH88/$AM$111</f>
        <v>0.0176360472947319</v>
      </c>
      <c r="AT88" s="43" t="n">
        <f aca="false">AS88*$J$111</f>
        <v>190639.110646459</v>
      </c>
      <c r="AU88" s="44" t="n">
        <f aca="false">0.25*AJ88/$AM$111</f>
        <v>0.0200746161681869</v>
      </c>
      <c r="AV88" s="43" t="n">
        <f aca="false">AU88*$J$111</f>
        <v>216999.133020885</v>
      </c>
      <c r="AW88" s="44" t="n">
        <f aca="false">0.35*AL88/$AM$111</f>
        <v>0.0211674283495061</v>
      </c>
      <c r="AX88" s="43" t="n">
        <f aca="false">AW88*$J$111</f>
        <v>228812.026174815</v>
      </c>
    </row>
    <row r="89" customFormat="false" ht="13.8" hidden="false" customHeight="false" outlineLevel="0" collapsed="false">
      <c r="A89" s="13" t="s">
        <v>64</v>
      </c>
      <c r="B89" s="14"/>
      <c r="C89" s="14"/>
      <c r="D89" s="14"/>
      <c r="E89" s="14"/>
      <c r="F89" s="14"/>
      <c r="G89" s="14"/>
      <c r="H89" s="14"/>
      <c r="I89" s="15" t="n">
        <f aca="false">AO89+AQ89+AS89+AU89+AW89</f>
        <v>0.0765878907393622</v>
      </c>
      <c r="J89" s="43" t="n">
        <f aca="false">AP89+AR89+AT89+AV89+AX89</f>
        <v>827886.608197151</v>
      </c>
      <c r="K89" s="15" t="n">
        <f aca="false">I89-DatosMinisterio!J89</f>
        <v>0</v>
      </c>
      <c r="L89" s="43" t="n">
        <f aca="false">J89-DatosMinisterio!K89</f>
        <v>-0.391802849480882</v>
      </c>
      <c r="M89" s="44" t="n">
        <f aca="false">P123/P$145</f>
        <v>0.0581998224026382</v>
      </c>
      <c r="N89" s="43" t="n">
        <f aca="false">ROUND((N$111*M89),0)</f>
        <v>11953250</v>
      </c>
      <c r="O89" s="43" t="n">
        <f aca="false">N89-DatosMinisterio!L89</f>
        <v>-1</v>
      </c>
      <c r="P89" s="14" t="n">
        <f aca="false">N89+J89</f>
        <v>12781136.6081972</v>
      </c>
      <c r="Q89" s="43" t="n">
        <f aca="false">P89-DatosMinisterio!M89</f>
        <v>-1.39180284924805</v>
      </c>
      <c r="S89" s="14" t="n">
        <f aca="false">B89+DatosMinisterio!B89</f>
        <v>13502</v>
      </c>
      <c r="T89" s="14" t="n">
        <f aca="false">C89+DatosMinisterio!C89</f>
        <v>50</v>
      </c>
      <c r="U89" s="14" t="n">
        <f aca="false">D89+DatosMinisterio!D89</f>
        <v>640.391590909091</v>
      </c>
      <c r="V89" s="14" t="n">
        <f aca="false">E89+DatosMinisterio!E89</f>
        <v>484.172045454546</v>
      </c>
      <c r="W89" s="14" t="n">
        <f aca="false">F89+DatosMinisterio!F89</f>
        <v>207</v>
      </c>
      <c r="X89" s="14" t="n">
        <f aca="false">G89+DatosMinisterio!G89</f>
        <v>430</v>
      </c>
      <c r="Y89" s="14" t="n">
        <f aca="false">H89+DatosMinisterio!H89</f>
        <v>50</v>
      </c>
      <c r="Z89" s="14" t="n">
        <f aca="false">X89+0.33*Y89</f>
        <v>446.5</v>
      </c>
      <c r="AC89" s="50" t="n">
        <f aca="false">IF(T89&gt;0,S89/T89,0)</f>
        <v>270.04</v>
      </c>
      <c r="AD89" s="51" t="n">
        <f aca="false">EXP((((AC89-AC$111)/AC$112+2)/4-1.9)^3)</f>
        <v>0.184527172310292</v>
      </c>
      <c r="AE89" s="52" t="n">
        <f aca="false">S89/U89</f>
        <v>21.083974542565</v>
      </c>
      <c r="AF89" s="51" t="n">
        <f aca="false">EXP((((AE89-AE$111)/AE$112+2)/4-1.9)^3)</f>
        <v>0.181226540034278</v>
      </c>
      <c r="AG89" s="51" t="n">
        <f aca="false">V89/U89</f>
        <v>0.756056219862635</v>
      </c>
      <c r="AH89" s="51" t="n">
        <f aca="false">EXP((((AG89-AG$111)/AG$112+2)/4-1.9)^3)</f>
        <v>0.195211999616588</v>
      </c>
      <c r="AI89" s="51" t="n">
        <f aca="false">W89/U89</f>
        <v>0.323239722286399</v>
      </c>
      <c r="AJ89" s="51" t="n">
        <f aca="false">EXP((((AI89-AI$111)/AI$112+2)/4-1.9)^3)</f>
        <v>0.285107480125587</v>
      </c>
      <c r="AK89" s="51" t="n">
        <f aca="false">Z89/U89</f>
        <v>0.697229642516315</v>
      </c>
      <c r="AL89" s="51" t="n">
        <f aca="false">EXP((((AK89-AK$111)/AK$112+2)/4-1.9)^3)</f>
        <v>0.201117132605952</v>
      </c>
      <c r="AM89" s="51" t="n">
        <f aca="false">0.01*AD89+0.15*AF89+0.24*AH89+0.25*AJ89+0.35*AL89</f>
        <v>0.217547999079706</v>
      </c>
      <c r="AO89" s="44" t="n">
        <f aca="false">0.01*AD89/$AM$111</f>
        <v>0.000649628908154939</v>
      </c>
      <c r="AP89" s="43" t="n">
        <f aca="false">AO89*$J$111</f>
        <v>7022.24683520106</v>
      </c>
      <c r="AQ89" s="44" t="n">
        <f aca="false">0.15*AF89/$AM$111</f>
        <v>0.0095701352156307</v>
      </c>
      <c r="AR89" s="43" t="n">
        <f aca="false">AQ89*$J$111</f>
        <v>103449.601590668</v>
      </c>
      <c r="AS89" s="44" t="n">
        <f aca="false">0.24*AH89/$AM$111</f>
        <v>0.0164938776114451</v>
      </c>
      <c r="AT89" s="43" t="n">
        <f aca="false">AS89*$J$111</f>
        <v>178292.68125725</v>
      </c>
      <c r="AU89" s="44" t="n">
        <f aca="false">0.25*AJ89/$AM$111</f>
        <v>0.0250930606454729</v>
      </c>
      <c r="AV89" s="43" t="n">
        <f aca="false">AU89*$J$111</f>
        <v>271246.650959002</v>
      </c>
      <c r="AW89" s="44" t="n">
        <f aca="false">0.35*AL89/$AM$111</f>
        <v>0.0247811883586586</v>
      </c>
      <c r="AX89" s="43" t="n">
        <f aca="false">AW89*$J$111</f>
        <v>267875.42755503</v>
      </c>
    </row>
    <row r="90" customFormat="false" ht="13.8" hidden="false" customHeight="false" outlineLevel="0" collapsed="false">
      <c r="A90" s="13" t="s">
        <v>65</v>
      </c>
      <c r="B90" s="14"/>
      <c r="C90" s="14"/>
      <c r="D90" s="14"/>
      <c r="E90" s="14"/>
      <c r="F90" s="14"/>
      <c r="G90" s="14"/>
      <c r="H90" s="14"/>
      <c r="I90" s="15" t="n">
        <f aca="false">AO90+AQ90+AS90+AU90+AW90</f>
        <v>0.0618169026371795</v>
      </c>
      <c r="J90" s="43" t="n">
        <f aca="false">AP90+AR90+AT90+AV90+AX90</f>
        <v>668217.72162013</v>
      </c>
      <c r="K90" s="15" t="n">
        <f aca="false">I90-DatosMinisterio!J90</f>
        <v>0</v>
      </c>
      <c r="L90" s="43" t="n">
        <f aca="false">J90-DatosMinisterio!K90</f>
        <v>-0.278379870229401</v>
      </c>
      <c r="M90" s="44" t="n">
        <f aca="false">P124/P$145</f>
        <v>0.0560876924830716</v>
      </c>
      <c r="N90" s="43" t="n">
        <f aca="false">ROUND((N$111*M90),0)</f>
        <v>11519455</v>
      </c>
      <c r="O90" s="43" t="n">
        <f aca="false">N90-DatosMinisterio!L90</f>
        <v>1</v>
      </c>
      <c r="P90" s="14" t="n">
        <f aca="false">N90+J90</f>
        <v>12187672.7216201</v>
      </c>
      <c r="Q90" s="43" t="n">
        <f aca="false">P90-DatosMinisterio!M90</f>
        <v>0.721620129421353</v>
      </c>
      <c r="S90" s="14" t="n">
        <f aca="false">B90+DatosMinisterio!B90</f>
        <v>14917</v>
      </c>
      <c r="T90" s="14" t="n">
        <f aca="false">C90+DatosMinisterio!C90</f>
        <v>63</v>
      </c>
      <c r="U90" s="14" t="n">
        <f aca="false">D90+DatosMinisterio!D90</f>
        <v>611.120227272727</v>
      </c>
      <c r="V90" s="14" t="n">
        <f aca="false">E90+DatosMinisterio!E90</f>
        <v>370.942272727273</v>
      </c>
      <c r="W90" s="14" t="n">
        <f aca="false">F90+DatosMinisterio!F90</f>
        <v>151</v>
      </c>
      <c r="X90" s="14" t="n">
        <f aca="false">G90+DatosMinisterio!G90</f>
        <v>427</v>
      </c>
      <c r="Y90" s="14" t="n">
        <f aca="false">H90+DatosMinisterio!H90</f>
        <v>2</v>
      </c>
      <c r="Z90" s="14" t="n">
        <f aca="false">X90+0.33*Y90</f>
        <v>427.66</v>
      </c>
      <c r="AC90" s="50" t="n">
        <f aca="false">IF(T90&gt;0,S90/T90,0)</f>
        <v>236.777777777778</v>
      </c>
      <c r="AD90" s="51" t="n">
        <f aca="false">EXP((((AC90-AC$111)/AC$112+2)/4-1.9)^3)</f>
        <v>0.111242152451103</v>
      </c>
      <c r="AE90" s="52" t="n">
        <f aca="false">S90/U90</f>
        <v>24.409272241848</v>
      </c>
      <c r="AF90" s="51" t="n">
        <f aca="false">EXP((((AE90-AE$111)/AE$112+2)/4-1.9)^3)</f>
        <v>0.360266200084387</v>
      </c>
      <c r="AG90" s="51" t="n">
        <f aca="false">V90/U90</f>
        <v>0.606987391634365</v>
      </c>
      <c r="AH90" s="51" t="n">
        <f aca="false">EXP((((AG90-AG$111)/AG$112+2)/4-1.9)^3)</f>
        <v>0.0422833500265662</v>
      </c>
      <c r="AI90" s="51" t="n">
        <f aca="false">W90/U90</f>
        <v>0.247087223202993</v>
      </c>
      <c r="AJ90" s="51" t="n">
        <f aca="false">EXP((((AI90-AI$111)/AI$112+2)/4-1.9)^3)</f>
        <v>0.15700294399376</v>
      </c>
      <c r="AK90" s="51" t="n">
        <f aca="false">Z90/U90</f>
        <v>0.699796833609218</v>
      </c>
      <c r="AL90" s="51" t="n">
        <f aca="false">EXP((((AK90-AK$111)/AK$112+2)/4-1.9)^3)</f>
        <v>0.202971135507588</v>
      </c>
      <c r="AM90" s="51" t="n">
        <f aca="false">0.01*AD90+0.15*AF90+0.24*AH90+0.25*AJ90+0.35*AL90</f>
        <v>0.175590988969641</v>
      </c>
      <c r="AO90" s="44" t="n">
        <f aca="false">0.01*AD90/$AM$111</f>
        <v>0.000391628599370156</v>
      </c>
      <c r="AP90" s="43" t="n">
        <f aca="false">AO90*$J$111</f>
        <v>4233.35947335243</v>
      </c>
      <c r="AQ90" s="44" t="n">
        <f aca="false">0.15*AF90/$AM$111</f>
        <v>0.0190247865890775</v>
      </c>
      <c r="AR90" s="43" t="n">
        <f aca="false">AQ90*$J$111</f>
        <v>205650.865807317</v>
      </c>
      <c r="AS90" s="44" t="n">
        <f aca="false">0.24*AH90/$AM$111</f>
        <v>0.00357261029910999</v>
      </c>
      <c r="AT90" s="43" t="n">
        <f aca="false">AS90*$J$111</f>
        <v>38618.5883223477</v>
      </c>
      <c r="AU90" s="44" t="n">
        <f aca="false">0.25*AJ90/$AM$111</f>
        <v>0.0138182428374654</v>
      </c>
      <c r="AV90" s="43" t="n">
        <f aca="false">AU90*$J$111</f>
        <v>149370.064686665</v>
      </c>
      <c r="AW90" s="44" t="n">
        <f aca="false">0.35*AL90/$AM$111</f>
        <v>0.0250096343121565</v>
      </c>
      <c r="AX90" s="43" t="n">
        <f aca="false">AW90*$J$111</f>
        <v>270344.843330447</v>
      </c>
    </row>
    <row r="91" customFormat="false" ht="13.8" hidden="false" customHeight="false" outlineLevel="0" collapsed="false">
      <c r="A91" s="13" t="s">
        <v>66</v>
      </c>
      <c r="B91" s="14"/>
      <c r="C91" s="14"/>
      <c r="D91" s="14"/>
      <c r="E91" s="14"/>
      <c r="F91" s="14"/>
      <c r="G91" s="14"/>
      <c r="H91" s="14"/>
      <c r="I91" s="15" t="n">
        <f aca="false">AO91+AQ91+AS91+AU91+AW91</f>
        <v>0.0331858591792027</v>
      </c>
      <c r="J91" s="43" t="n">
        <f aca="false">AP91+AR91+AT91+AV91+AX91</f>
        <v>358726.792587567</v>
      </c>
      <c r="K91" s="15" t="n">
        <f aca="false">I91-DatosMinisterio!J91</f>
        <v>0</v>
      </c>
      <c r="L91" s="43" t="n">
        <f aca="false">J91-DatosMinisterio!K91</f>
        <v>-0.207412433053832</v>
      </c>
      <c r="M91" s="44" t="n">
        <f aca="false">P125/P$145</f>
        <v>0.0590401431474974</v>
      </c>
      <c r="N91" s="43" t="n">
        <f aca="false">ROUND((N$111*M91),0)</f>
        <v>12125838</v>
      </c>
      <c r="O91" s="43" t="n">
        <f aca="false">N91-DatosMinisterio!L91</f>
        <v>-4</v>
      </c>
      <c r="P91" s="14" t="n">
        <f aca="false">N91+J91</f>
        <v>12484564.7925876</v>
      </c>
      <c r="Q91" s="43" t="n">
        <f aca="false">P91-DatosMinisterio!M91</f>
        <v>-4.20741243287921</v>
      </c>
      <c r="S91" s="14" t="n">
        <f aca="false">B91+DatosMinisterio!B91</f>
        <v>18532</v>
      </c>
      <c r="T91" s="14" t="n">
        <f aca="false">C91+DatosMinisterio!C91</f>
        <v>66</v>
      </c>
      <c r="U91" s="14" t="n">
        <f aca="false">D91+DatosMinisterio!D91</f>
        <v>998.484772727273</v>
      </c>
      <c r="V91" s="14" t="n">
        <f aca="false">E91+DatosMinisterio!E91</f>
        <v>663.723181818182</v>
      </c>
      <c r="W91" s="14" t="n">
        <f aca="false">F91+DatosMinisterio!F91</f>
        <v>230</v>
      </c>
      <c r="X91" s="14" t="n">
        <f aca="false">G91+DatosMinisterio!G91</f>
        <v>437</v>
      </c>
      <c r="Y91" s="14" t="n">
        <f aca="false">H91+DatosMinisterio!H91</f>
        <v>49</v>
      </c>
      <c r="Z91" s="14" t="n">
        <f aca="false">X91+0.33*Y91</f>
        <v>453.17</v>
      </c>
      <c r="AC91" s="50" t="n">
        <f aca="false">IF(T91&gt;0,S91/T91,0)</f>
        <v>280.787878787879</v>
      </c>
      <c r="AD91" s="51" t="n">
        <f aca="false">EXP((((AC91-AC$111)/AC$112+2)/4-1.9)^3)</f>
        <v>0.213344713592538</v>
      </c>
      <c r="AE91" s="52" t="n">
        <f aca="false">S91/U91</f>
        <v>18.5601228042582</v>
      </c>
      <c r="AF91" s="51" t="n">
        <f aca="false">EXP((((AE91-AE$111)/AE$112+2)/4-1.9)^3)</f>
        <v>0.0909597109549568</v>
      </c>
      <c r="AG91" s="51" t="n">
        <f aca="false">V91/U91</f>
        <v>0.664730399448437</v>
      </c>
      <c r="AH91" s="51" t="n">
        <f aca="false">EXP((((AG91-AG$111)/AG$112+2)/4-1.9)^3)</f>
        <v>0.0828396175366529</v>
      </c>
      <c r="AI91" s="51" t="n">
        <f aca="false">W91/U91</f>
        <v>0.230349031134221</v>
      </c>
      <c r="AJ91" s="51" t="n">
        <f aca="false">EXP((((AI91-AI$111)/AI$112+2)/4-1.9)^3)</f>
        <v>0.134802427264126</v>
      </c>
      <c r="AK91" s="51" t="n">
        <f aca="false">Z91/U91</f>
        <v>0.453857697561282</v>
      </c>
      <c r="AL91" s="51" t="n">
        <f aca="false">EXP((((AK91-AK$111)/AK$112+2)/4-1.9)^3)</f>
        <v>0.0711570158477832</v>
      </c>
      <c r="AM91" s="51" t="n">
        <f aca="false">0.01*AD91+0.15*AF91+0.24*AH91+0.25*AJ91+0.35*AL91</f>
        <v>0.0942644743507211</v>
      </c>
      <c r="AO91" s="44" t="n">
        <f aca="false">0.01*AD91/$AM$111</f>
        <v>0.000751081218102091</v>
      </c>
      <c r="AP91" s="43" t="n">
        <f aca="false">AO91*$J$111</f>
        <v>8118.90856547047</v>
      </c>
      <c r="AQ91" s="44" t="n">
        <f aca="false">0.15*AF91/$AM$111</f>
        <v>0.00480336231574566</v>
      </c>
      <c r="AR91" s="43" t="n">
        <f aca="false">AQ91*$J$111</f>
        <v>51922.5597824291</v>
      </c>
      <c r="AS91" s="44" t="n">
        <f aca="false">0.24*AH91/$AM$111</f>
        <v>0.00699929571805057</v>
      </c>
      <c r="AT91" s="43" t="n">
        <f aca="false">AS91*$J$111</f>
        <v>75659.7829741196</v>
      </c>
      <c r="AU91" s="44" t="n">
        <f aca="false">0.25*AJ91/$AM$111</f>
        <v>0.0118643168569469</v>
      </c>
      <c r="AV91" s="43" t="n">
        <f aca="false">AU91*$J$111</f>
        <v>128248.851697725</v>
      </c>
      <c r="AW91" s="44" t="n">
        <f aca="false">0.35*AL91/$AM$111</f>
        <v>0.00876780307035752</v>
      </c>
      <c r="AX91" s="43" t="n">
        <f aca="false">AW91*$J$111</f>
        <v>94776.6895678227</v>
      </c>
    </row>
    <row r="92" customFormat="false" ht="13.8" hidden="false" customHeight="false" outlineLevel="0" collapsed="false">
      <c r="A92" s="13" t="s">
        <v>67</v>
      </c>
      <c r="B92" s="14"/>
      <c r="C92" s="14"/>
      <c r="D92" s="14"/>
      <c r="E92" s="14"/>
      <c r="F92" s="14"/>
      <c r="G92" s="14"/>
      <c r="H92" s="14"/>
      <c r="I92" s="15" t="n">
        <f aca="false">AO92+AQ92+AS92+AU92+AW92</f>
        <v>0.024316038475512</v>
      </c>
      <c r="J92" s="43" t="n">
        <f aca="false">AP92+AR92+AT92+AV92+AX92</f>
        <v>262847.330353972</v>
      </c>
      <c r="K92" s="15" t="n">
        <f aca="false">I92-DatosMinisterio!J92</f>
        <v>0</v>
      </c>
      <c r="L92" s="43" t="n">
        <f aca="false">J92-DatosMinisterio!K92</f>
        <v>0.330353972211014</v>
      </c>
      <c r="M92" s="44" t="n">
        <f aca="false">P126/P$145</f>
        <v>0.0451513612925635</v>
      </c>
      <c r="N92" s="43" t="n">
        <f aca="false">ROUND((N$111*M92),0)</f>
        <v>9273319</v>
      </c>
      <c r="O92" s="43" t="n">
        <f aca="false">N92-DatosMinisterio!L92</f>
        <v>2</v>
      </c>
      <c r="P92" s="14" t="n">
        <f aca="false">N92+J92</f>
        <v>9536166.33035397</v>
      </c>
      <c r="Q92" s="43" t="n">
        <f aca="false">P92-DatosMinisterio!M92</f>
        <v>2.33035397157073</v>
      </c>
      <c r="S92" s="14" t="n">
        <f aca="false">B92+DatosMinisterio!B92</f>
        <v>11204</v>
      </c>
      <c r="T92" s="14" t="n">
        <f aca="false">C92+DatosMinisterio!C92</f>
        <v>60</v>
      </c>
      <c r="U92" s="14" t="n">
        <f aca="false">D92+DatosMinisterio!D92</f>
        <v>934.659318181818</v>
      </c>
      <c r="V92" s="14" t="n">
        <f aca="false">E92+DatosMinisterio!E92</f>
        <v>569.430227272727</v>
      </c>
      <c r="W92" s="14" t="n">
        <f aca="false">F92+DatosMinisterio!F92</f>
        <v>184</v>
      </c>
      <c r="X92" s="14" t="n">
        <f aca="false">G92+DatosMinisterio!G92</f>
        <v>469</v>
      </c>
      <c r="Y92" s="14" t="n">
        <f aca="false">H92+DatosMinisterio!H92</f>
        <v>29</v>
      </c>
      <c r="Z92" s="14" t="n">
        <f aca="false">X92+0.33*Y92</f>
        <v>478.57</v>
      </c>
      <c r="AC92" s="50" t="n">
        <f aca="false">IF(T92&gt;0,S92/T92,0)</f>
        <v>186.733333333333</v>
      </c>
      <c r="AD92" s="51" t="n">
        <f aca="false">EXP((((AC92-AC$111)/AC$112+2)/4-1.9)^3)</f>
        <v>0.0435659020876801</v>
      </c>
      <c r="AE92" s="52" t="n">
        <f aca="false">S92/U92</f>
        <v>11.9872554438285</v>
      </c>
      <c r="AF92" s="51" t="n">
        <f aca="false">EXP((((AE92-AE$111)/AE$112+2)/4-1.9)^3)</f>
        <v>0.00668767720979041</v>
      </c>
      <c r="AG92" s="51" t="n">
        <f aca="false">V92/U92</f>
        <v>0.609238271309843</v>
      </c>
      <c r="AH92" s="51" t="n">
        <f aca="false">EXP((((AG92-AG$111)/AG$112+2)/4-1.9)^3)</f>
        <v>0.0434946611714102</v>
      </c>
      <c r="AI92" s="51" t="n">
        <f aca="false">W92/U92</f>
        <v>0.196863174015034</v>
      </c>
      <c r="AJ92" s="51" t="n">
        <f aca="false">EXP((((AI92-AI$111)/AI$112+2)/4-1.9)^3)</f>
        <v>0.0969455675144389</v>
      </c>
      <c r="AK92" s="51" t="n">
        <f aca="false">Z92/U92</f>
        <v>0.512026136893341</v>
      </c>
      <c r="AL92" s="51" t="n">
        <f aca="false">EXP((((AK92-AK$111)/AK$112+2)/4-1.9)^3)</f>
        <v>0.0941594755065674</v>
      </c>
      <c r="AM92" s="51" t="n">
        <f aca="false">0.01*AD92+0.15*AF92+0.24*AH92+0.25*AJ92+0.35*AL92</f>
        <v>0.0690697375893921</v>
      </c>
      <c r="AO92" s="44" t="n">
        <f aca="false">0.01*AD92/$AM$111</f>
        <v>0.000153373993930899</v>
      </c>
      <c r="AP92" s="43" t="n">
        <f aca="false">AO92*$J$111</f>
        <v>1657.91581926727</v>
      </c>
      <c r="AQ92" s="44" t="n">
        <f aca="false">0.15*AF92/$AM$111</f>
        <v>0.000353160056822144</v>
      </c>
      <c r="AR92" s="43" t="n">
        <f aca="false">AQ92*$J$111</f>
        <v>3817.52883870624</v>
      </c>
      <c r="AS92" s="44" t="n">
        <f aca="false">0.24*AH92/$AM$111</f>
        <v>0.00367495655759654</v>
      </c>
      <c r="AT92" s="43" t="n">
        <f aca="false">AS92*$J$111</f>
        <v>39724.9133037791</v>
      </c>
      <c r="AU92" s="44" t="n">
        <f aca="false">0.25*AJ92/$AM$111</f>
        <v>0.00853243486939746</v>
      </c>
      <c r="AV92" s="43" t="n">
        <f aca="false">AU92*$J$111</f>
        <v>92232.4468724151</v>
      </c>
      <c r="AW92" s="44" t="n">
        <f aca="false">0.35*AL92/$AM$111</f>
        <v>0.011602112997765</v>
      </c>
      <c r="AX92" s="43" t="n">
        <f aca="false">AW92*$J$111</f>
        <v>125414.525519804</v>
      </c>
    </row>
    <row r="93" customFormat="false" ht="13.8" hidden="false" customHeight="false" outlineLevel="0" collapsed="false">
      <c r="A93" s="13" t="s">
        <v>68</v>
      </c>
      <c r="B93" s="14"/>
      <c r="C93" s="14"/>
      <c r="D93" s="14"/>
      <c r="E93" s="14"/>
      <c r="F93" s="14"/>
      <c r="G93" s="14"/>
      <c r="H93" s="14"/>
      <c r="I93" s="15" t="n">
        <f aca="false">AO93+AQ93+AS93+AU93+AW93</f>
        <v>0.0256079405957612</v>
      </c>
      <c r="J93" s="43" t="n">
        <f aca="false">AP93+AR93+AT93+AV93+AX93</f>
        <v>276812.311686277</v>
      </c>
      <c r="K93" s="15" t="n">
        <f aca="false">I93-DatosMinisterio!J93</f>
        <v>-1.07552855510562E-016</v>
      </c>
      <c r="L93" s="43" t="n">
        <f aca="false">J93-DatosMinisterio!K93</f>
        <v>0.311686276865657</v>
      </c>
      <c r="M93" s="44" t="n">
        <f aca="false">P127/P$145</f>
        <v>0.0445656857543197</v>
      </c>
      <c r="N93" s="43" t="n">
        <f aca="false">ROUND((N$111*M93),0)</f>
        <v>9153031</v>
      </c>
      <c r="O93" s="43" t="n">
        <f aca="false">N93-DatosMinisterio!L93</f>
        <v>0</v>
      </c>
      <c r="P93" s="14" t="n">
        <f aca="false">N93+J93</f>
        <v>9429843.31168628</v>
      </c>
      <c r="Q93" s="43" t="n">
        <f aca="false">P93-DatosMinisterio!M93</f>
        <v>0.311686277389526</v>
      </c>
      <c r="S93" s="14" t="n">
        <f aca="false">B93+DatosMinisterio!B93</f>
        <v>9889</v>
      </c>
      <c r="T93" s="14" t="n">
        <f aca="false">C93+DatosMinisterio!C93</f>
        <v>49</v>
      </c>
      <c r="U93" s="14" t="n">
        <f aca="false">D93+DatosMinisterio!D93</f>
        <v>550.667954545455</v>
      </c>
      <c r="V93" s="14" t="n">
        <f aca="false">E93+DatosMinisterio!E93</f>
        <v>346.824090909091</v>
      </c>
      <c r="W93" s="14" t="n">
        <f aca="false">F93+DatosMinisterio!F93</f>
        <v>66</v>
      </c>
      <c r="X93" s="14" t="n">
        <f aca="false">G93+DatosMinisterio!G93</f>
        <v>286</v>
      </c>
      <c r="Y93" s="14" t="n">
        <f aca="false">H93+DatosMinisterio!H93</f>
        <v>35</v>
      </c>
      <c r="Z93" s="14" t="n">
        <f aca="false">X93+0.33*Y93</f>
        <v>297.55</v>
      </c>
      <c r="AC93" s="50" t="n">
        <f aca="false">IF(T93&gt;0,S93/T93,0)</f>
        <v>201.816326530612</v>
      </c>
      <c r="AD93" s="51" t="n">
        <f aca="false">EXP((((AC93-AC$111)/AC$112+2)/4-1.9)^3)</f>
        <v>0.0591648177920341</v>
      </c>
      <c r="AE93" s="52" t="n">
        <f aca="false">S93/U93</f>
        <v>17.9581904455704</v>
      </c>
      <c r="AF93" s="51" t="n">
        <f aca="false">EXP((((AE93-AE$111)/AE$112+2)/4-1.9)^3)</f>
        <v>0.0753702885515656</v>
      </c>
      <c r="AG93" s="51" t="n">
        <f aca="false">V93/U93</f>
        <v>0.62982435793885</v>
      </c>
      <c r="AH93" s="51" t="n">
        <f aca="false">EXP((((AG93-AG$111)/AG$112+2)/4-1.9)^3)</f>
        <v>0.0558796000610462</v>
      </c>
      <c r="AI93" s="51" t="n">
        <f aca="false">W93/U93</f>
        <v>0.119854441238512</v>
      </c>
      <c r="AJ93" s="51" t="n">
        <f aca="false">EXP((((AI93-AI$111)/AI$112+2)/4-1.9)^3)</f>
        <v>0.0397679290013048</v>
      </c>
      <c r="AK93" s="51" t="n">
        <f aca="false">Z93/U93</f>
        <v>0.540343772583626</v>
      </c>
      <c r="AL93" s="51" t="n">
        <f aca="false">EXP((((AK93-AK$111)/AK$112+2)/4-1.9)^3)</f>
        <v>0.107111741274683</v>
      </c>
      <c r="AM93" s="51" t="n">
        <f aca="false">0.01*AD93+0.15*AF93+0.24*AH93+0.25*AJ93+0.35*AL93</f>
        <v>0.0727393871717717</v>
      </c>
      <c r="AO93" s="44" t="n">
        <f aca="false">0.01*AD93/$AM$111</f>
        <v>0.000208290061036617</v>
      </c>
      <c r="AP93" s="43" t="n">
        <f aca="false">AO93*$J$111</f>
        <v>2251.53807590312</v>
      </c>
      <c r="AQ93" s="44" t="n">
        <f aca="false">0.15*AF93/$AM$111</f>
        <v>0.00398012262742066</v>
      </c>
      <c r="AR93" s="43" t="n">
        <f aca="false">AQ93*$J$111</f>
        <v>43023.6449968</v>
      </c>
      <c r="AS93" s="44" t="n">
        <f aca="false">0.24*AH93/$AM$111</f>
        <v>0.00472138642190865</v>
      </c>
      <c r="AT93" s="43" t="n">
        <f aca="false">AS93*$J$111</f>
        <v>51036.4308650836</v>
      </c>
      <c r="AU93" s="44" t="n">
        <f aca="false">0.25*AJ93/$AM$111</f>
        <v>0.00350008022846344</v>
      </c>
      <c r="AV93" s="43" t="n">
        <f aca="false">AU93*$J$111</f>
        <v>37834.5652398448</v>
      </c>
      <c r="AW93" s="44" t="n">
        <f aca="false">0.35*AL93/$AM$111</f>
        <v>0.0131980612569318</v>
      </c>
      <c r="AX93" s="43" t="n">
        <f aca="false">AW93*$J$111</f>
        <v>142666.132508645</v>
      </c>
    </row>
    <row r="94" customFormat="false" ht="13.8" hidden="false" customHeight="false" outlineLevel="0" collapsed="false">
      <c r="A94" s="13" t="s">
        <v>69</v>
      </c>
      <c r="B94" s="14"/>
      <c r="C94" s="14"/>
      <c r="D94" s="14"/>
      <c r="E94" s="14"/>
      <c r="F94" s="14"/>
      <c r="G94" s="14"/>
      <c r="H94" s="14"/>
      <c r="I94" s="15" t="n">
        <f aca="false">AO94+AQ94+AS94+AU94+AW94</f>
        <v>0.0155454600215982</v>
      </c>
      <c r="J94" s="43" t="n">
        <f aca="false">AP94+AR94+AT94+AV94+AX94</f>
        <v>168040.639922349</v>
      </c>
      <c r="K94" s="15" t="n">
        <f aca="false">I94-DatosMinisterio!J94</f>
        <v>0</v>
      </c>
      <c r="L94" s="43" t="n">
        <f aca="false">J94-DatosMinisterio!K94</f>
        <v>-0.360077651304891</v>
      </c>
      <c r="M94" s="44" t="n">
        <f aca="false">P128/P$145</f>
        <v>0.0193060383457164</v>
      </c>
      <c r="N94" s="43" t="n">
        <f aca="false">ROUND((N$111*M94),0)</f>
        <v>3965131</v>
      </c>
      <c r="O94" s="43" t="n">
        <f aca="false">N94-DatosMinisterio!L94</f>
        <v>2</v>
      </c>
      <c r="P94" s="14" t="n">
        <f aca="false">N94+J94</f>
        <v>4133171.63992235</v>
      </c>
      <c r="Q94" s="43" t="n">
        <f aca="false">P94-DatosMinisterio!M94</f>
        <v>1.63992234878242</v>
      </c>
      <c r="S94" s="14" t="n">
        <f aca="false">B94+DatosMinisterio!B94</f>
        <v>14362</v>
      </c>
      <c r="T94" s="14" t="n">
        <f aca="false">C94+DatosMinisterio!C94</f>
        <v>60</v>
      </c>
      <c r="U94" s="14" t="n">
        <f aca="false">D94+DatosMinisterio!D94</f>
        <v>873.374090909091</v>
      </c>
      <c r="V94" s="14" t="n">
        <f aca="false">E94+DatosMinisterio!E94</f>
        <v>488.888863636364</v>
      </c>
      <c r="W94" s="14" t="n">
        <f aca="false">F94+DatosMinisterio!F94</f>
        <v>116</v>
      </c>
      <c r="X94" s="14" t="n">
        <f aca="false">G94+DatosMinisterio!G94</f>
        <v>337</v>
      </c>
      <c r="Y94" s="14" t="n">
        <f aca="false">H94+DatosMinisterio!H94</f>
        <v>45</v>
      </c>
      <c r="Z94" s="14" t="n">
        <f aca="false">X94+0.33*Y94</f>
        <v>351.85</v>
      </c>
      <c r="AC94" s="50" t="n">
        <f aca="false">IF(T94&gt;0,S94/T94,0)</f>
        <v>239.366666666667</v>
      </c>
      <c r="AD94" s="51" t="n">
        <f aca="false">EXP((((AC94-AC$111)/AC$112+2)/4-1.9)^3)</f>
        <v>0.116083083881907</v>
      </c>
      <c r="AE94" s="52" t="n">
        <f aca="false">S94/U94</f>
        <v>16.4442707305991</v>
      </c>
      <c r="AF94" s="51" t="n">
        <f aca="false">EXP((((AE94-AE$111)/AE$112+2)/4-1.9)^3)</f>
        <v>0.0450009355821127</v>
      </c>
      <c r="AG94" s="51" t="n">
        <f aca="false">V94/U94</f>
        <v>0.559770284835771</v>
      </c>
      <c r="AH94" s="51" t="n">
        <f aca="false">EXP((((AG94-AG$111)/AG$112+2)/4-1.9)^3)</f>
        <v>0.022468963973524</v>
      </c>
      <c r="AI94" s="51" t="n">
        <f aca="false">W94/U94</f>
        <v>0.13281822898966</v>
      </c>
      <c r="AJ94" s="51" t="n">
        <f aca="false">EXP((((AI94-AI$111)/AI$112+2)/4-1.9)^3)</f>
        <v>0.0468359791941348</v>
      </c>
      <c r="AK94" s="51" t="n">
        <f aca="false">Z94/U94</f>
        <v>0.402862878189758</v>
      </c>
      <c r="AL94" s="51" t="n">
        <f aca="false">EXP((((AK94-AK$111)/AK$112+2)/4-1.9)^3)</f>
        <v>0.0546982320968644</v>
      </c>
      <c r="AM94" s="51" t="n">
        <f aca="false">0.01*AD94+0.15*AF94+0.24*AH94+0.25*AJ94+0.35*AL94</f>
        <v>0.044156898562218</v>
      </c>
      <c r="AO94" s="44" t="n">
        <f aca="false">0.01*AD94/$AM$111</f>
        <v>0.000408671124655043</v>
      </c>
      <c r="AP94" s="43" t="n">
        <f aca="false">AO94*$J$111</f>
        <v>4417.58283186264</v>
      </c>
      <c r="AQ94" s="44" t="n">
        <f aca="false">0.15*AF94/$AM$111</f>
        <v>0.0023763905566439</v>
      </c>
      <c r="AR94" s="43" t="n">
        <f aca="false">AQ94*$J$111</f>
        <v>25687.8979000335</v>
      </c>
      <c r="AS94" s="44" t="n">
        <f aca="false">0.24*AH94/$AM$111</f>
        <v>0.00189845062067477</v>
      </c>
      <c r="AT94" s="43" t="n">
        <f aca="false">AS94*$J$111</f>
        <v>20521.5449858633</v>
      </c>
      <c r="AU94" s="44" t="n">
        <f aca="false">0.25*AJ94/$AM$111</f>
        <v>0.00412215795176907</v>
      </c>
      <c r="AV94" s="43" t="n">
        <f aca="false">AU94*$J$111</f>
        <v>44558.9940158656</v>
      </c>
      <c r="AW94" s="44" t="n">
        <f aca="false">0.35*AL94/$AM$111</f>
        <v>0.00673978976785543</v>
      </c>
      <c r="AX94" s="43" t="n">
        <f aca="false">AW94*$J$111</f>
        <v>72854.6201887236</v>
      </c>
    </row>
    <row r="95" customFormat="false" ht="13.8" hidden="false" customHeight="false" outlineLevel="0" collapsed="false">
      <c r="A95" s="13" t="s">
        <v>70</v>
      </c>
      <c r="B95" s="14"/>
      <c r="C95" s="14"/>
      <c r="D95" s="14"/>
      <c r="E95" s="14"/>
      <c r="F95" s="14"/>
      <c r="G95" s="14"/>
      <c r="H95" s="14"/>
      <c r="I95" s="15" t="n">
        <f aca="false">AO95+AQ95+AS95+AU95+AW95</f>
        <v>0.0147746348821813</v>
      </c>
      <c r="J95" s="43" t="n">
        <f aca="false">AP95+AR95+AT95+AV95+AX95</f>
        <v>159708.306912203</v>
      </c>
      <c r="K95" s="15" t="n">
        <f aca="false">I95-DatosMinisterio!J95</f>
        <v>0</v>
      </c>
      <c r="L95" s="43" t="n">
        <f aca="false">J95-DatosMinisterio!K95</f>
        <v>0.306912203261163</v>
      </c>
      <c r="M95" s="44" t="n">
        <f aca="false">P129/P$145</f>
        <v>0.0184845441176409</v>
      </c>
      <c r="N95" s="43" t="n">
        <f aca="false">ROUND((N$111*M95),0)</f>
        <v>3796410</v>
      </c>
      <c r="O95" s="43" t="n">
        <f aca="false">N95-DatosMinisterio!L95</f>
        <v>1</v>
      </c>
      <c r="P95" s="14" t="n">
        <f aca="false">N95+J95</f>
        <v>3956118.3069122</v>
      </c>
      <c r="Q95" s="43" t="n">
        <f aca="false">P95-DatosMinisterio!M95</f>
        <v>1.30691220331937</v>
      </c>
      <c r="S95" s="14" t="n">
        <f aca="false">B95+DatosMinisterio!B95</f>
        <v>6206</v>
      </c>
      <c r="T95" s="14" t="n">
        <f aca="false">C95+DatosMinisterio!C95</f>
        <v>58</v>
      </c>
      <c r="U95" s="14" t="n">
        <f aca="false">D95+DatosMinisterio!D95</f>
        <v>390.69</v>
      </c>
      <c r="V95" s="14" t="n">
        <f aca="false">E95+DatosMinisterio!E95</f>
        <v>235.713636363636</v>
      </c>
      <c r="W95" s="14" t="n">
        <f aca="false">F95+DatosMinisterio!F95</f>
        <v>47</v>
      </c>
      <c r="X95" s="14" t="n">
        <f aca="false">G95+DatosMinisterio!G95</f>
        <v>146</v>
      </c>
      <c r="Y95" s="14" t="n">
        <f aca="false">H95+DatosMinisterio!H95</f>
        <v>5</v>
      </c>
      <c r="Z95" s="14" t="n">
        <f aca="false">X95+0.33*Y95</f>
        <v>147.65</v>
      </c>
      <c r="AC95" s="50" t="n">
        <f aca="false">IF(T95&gt;0,S95/T95,0)</f>
        <v>107</v>
      </c>
      <c r="AD95" s="51" t="n">
        <f aca="false">EXP((((AC95-AC$111)/AC$112+2)/4-1.9)^3)</f>
        <v>0.00595962855760596</v>
      </c>
      <c r="AE95" s="52" t="n">
        <f aca="false">S95/U95</f>
        <v>15.8847167831273</v>
      </c>
      <c r="AF95" s="51" t="n">
        <f aca="false">EXP((((AE95-AE$111)/AE$112+2)/4-1.9)^3)</f>
        <v>0.0365971168424196</v>
      </c>
      <c r="AG95" s="51" t="n">
        <f aca="false">V95/U95</f>
        <v>0.603326515558719</v>
      </c>
      <c r="AH95" s="51" t="n">
        <f aca="false">EXP((((AG95-AG$111)/AG$112+2)/4-1.9)^3)</f>
        <v>0.0403702853050372</v>
      </c>
      <c r="AI95" s="51" t="n">
        <f aca="false">W95/U95</f>
        <v>0.120299982082981</v>
      </c>
      <c r="AJ95" s="51" t="n">
        <f aca="false">EXP((((AI95-AI$111)/AI$112+2)/4-1.9)^3)</f>
        <v>0.0399959244426806</v>
      </c>
      <c r="AK95" s="51" t="n">
        <f aca="false">Z95/U95</f>
        <v>0.377921113926643</v>
      </c>
      <c r="AL95" s="51" t="n">
        <f aca="false">EXP((((AK95-AK$111)/AK$112+2)/4-1.9)^3)</f>
        <v>0.0478010154210776</v>
      </c>
      <c r="AM95" s="51" t="n">
        <f aca="false">0.01*AD95+0.15*AF95+0.24*AH95+0.25*AJ95+0.35*AL95</f>
        <v>0.0419673687931953</v>
      </c>
      <c r="AO95" s="44" t="n">
        <f aca="false">0.01*AD95/$AM$111</f>
        <v>2.09809045703922E-005</v>
      </c>
      <c r="AP95" s="43" t="n">
        <f aca="false">AO95*$J$111</f>
        <v>226.79577350944</v>
      </c>
      <c r="AQ95" s="44" t="n">
        <f aca="false">0.15*AF95/$AM$111</f>
        <v>0.00193260521675217</v>
      </c>
      <c r="AR95" s="43" t="n">
        <f aca="false">AQ95*$J$111</f>
        <v>20890.7434639504</v>
      </c>
      <c r="AS95" s="44" t="n">
        <f aca="false">0.24*AH95/$AM$111</f>
        <v>0.00341097138632979</v>
      </c>
      <c r="AT95" s="43" t="n">
        <f aca="false">AS95*$J$111</f>
        <v>36871.3318048693</v>
      </c>
      <c r="AU95" s="44" t="n">
        <f aca="false">0.25*AJ95/$AM$111</f>
        <v>0.00352014670807603</v>
      </c>
      <c r="AV95" s="43" t="n">
        <f aca="false">AU95*$J$111</f>
        <v>38051.4764197264</v>
      </c>
      <c r="AW95" s="44" t="n">
        <f aca="false">0.35*AL95/$AM$111</f>
        <v>0.00588993066645288</v>
      </c>
      <c r="AX95" s="43" t="n">
        <f aca="false">AW95*$J$111</f>
        <v>63667.9594501477</v>
      </c>
    </row>
    <row r="96" customFormat="false" ht="13.8" hidden="false" customHeight="false" outlineLevel="0" collapsed="false">
      <c r="A96" s="13" t="s">
        <v>71</v>
      </c>
      <c r="B96" s="14"/>
      <c r="C96" s="14"/>
      <c r="D96" s="14"/>
      <c r="E96" s="14"/>
      <c r="F96" s="14"/>
      <c r="G96" s="14"/>
      <c r="H96" s="14"/>
      <c r="I96" s="15" t="n">
        <f aca="false">AO96+AQ96+AS96+AU96+AW96</f>
        <v>0.0142734092375885</v>
      </c>
      <c r="J96" s="43" t="n">
        <f aca="false">AP96+AR96+AT96+AV96+AX96</f>
        <v>154290.244150096</v>
      </c>
      <c r="K96" s="15" t="n">
        <f aca="false">I96-DatosMinisterio!J96</f>
        <v>0</v>
      </c>
      <c r="L96" s="43" t="n">
        <f aca="false">J96-DatosMinisterio!K96</f>
        <v>0.244150095822988</v>
      </c>
      <c r="M96" s="44" t="n">
        <f aca="false">P130/P$145</f>
        <v>0.0206058139518947</v>
      </c>
      <c r="N96" s="43" t="n">
        <f aca="false">ROUND((N$111*M96),0)</f>
        <v>4232083</v>
      </c>
      <c r="O96" s="43" t="n">
        <f aca="false">N96-DatosMinisterio!L96</f>
        <v>-1</v>
      </c>
      <c r="P96" s="14" t="n">
        <f aca="false">N96+J96</f>
        <v>4386373.2441501</v>
      </c>
      <c r="Q96" s="43" t="n">
        <f aca="false">P96-DatosMinisterio!M96</f>
        <v>-0.755849904380739</v>
      </c>
      <c r="S96" s="14" t="n">
        <f aca="false">B96+DatosMinisterio!B96</f>
        <v>6880</v>
      </c>
      <c r="T96" s="14" t="n">
        <f aca="false">C96+DatosMinisterio!C96</f>
        <v>41</v>
      </c>
      <c r="U96" s="14" t="n">
        <f aca="false">D96+DatosMinisterio!D96</f>
        <v>337.745909090909</v>
      </c>
      <c r="V96" s="14" t="n">
        <f aca="false">E96+DatosMinisterio!E96</f>
        <v>165.698409090909</v>
      </c>
      <c r="W96" s="14" t="n">
        <f aca="false">F96+DatosMinisterio!F96</f>
        <v>22</v>
      </c>
      <c r="X96" s="14" t="n">
        <f aca="false">G96+DatosMinisterio!G96</f>
        <v>101</v>
      </c>
      <c r="Y96" s="14" t="n">
        <f aca="false">H96+DatosMinisterio!H96</f>
        <v>6</v>
      </c>
      <c r="Z96" s="14" t="n">
        <f aca="false">X96+0.33*Y96</f>
        <v>102.98</v>
      </c>
      <c r="AC96" s="50" t="n">
        <f aca="false">IF(T96&gt;0,S96/T96,0)</f>
        <v>167.804878048781</v>
      </c>
      <c r="AD96" s="51" t="n">
        <f aca="false">EXP((((AC96-AC$111)/AC$112+2)/4-1.9)^3)</f>
        <v>0.028787277768908</v>
      </c>
      <c r="AE96" s="52" t="n">
        <f aca="false">S96/U96</f>
        <v>20.3703429555031</v>
      </c>
      <c r="AF96" s="51" t="n">
        <f aca="false">EXP((((AE96-AE$111)/AE$112+2)/4-1.9)^3)</f>
        <v>0.151482855558952</v>
      </c>
      <c r="AG96" s="51" t="n">
        <f aca="false">V96/U96</f>
        <v>0.49060078784347</v>
      </c>
      <c r="AH96" s="51" t="n">
        <f aca="false">EXP((((AG96-AG$111)/AG$112+2)/4-1.9)^3)</f>
        <v>0.0077047107077401</v>
      </c>
      <c r="AI96" s="51" t="n">
        <f aca="false">W96/U96</f>
        <v>0.0651377245670158</v>
      </c>
      <c r="AJ96" s="51" t="n">
        <f aca="false">EXP((((AI96-AI$111)/AI$112+2)/4-1.9)^3)</f>
        <v>0.018696260374781</v>
      </c>
      <c r="AK96" s="51" t="n">
        <f aca="false">Z96/U96</f>
        <v>0.304903767086877</v>
      </c>
      <c r="AL96" s="51" t="n">
        <f aca="false">EXP((((AK96-AK$111)/AK$112+2)/4-1.9)^3)</f>
        <v>0.0314575427145094</v>
      </c>
      <c r="AM96" s="51" t="n">
        <f aca="false">0.01*AD96+0.15*AF96+0.24*AH96+0.25*AJ96+0.35*AL96</f>
        <v>0.040543636725163</v>
      </c>
      <c r="AO96" s="44" t="n">
        <f aca="false">0.01*AD96/$AM$111</f>
        <v>0.000101345767084762</v>
      </c>
      <c r="AP96" s="43" t="n">
        <f aca="false">AO96*$J$111</f>
        <v>1095.51004156093</v>
      </c>
      <c r="AQ96" s="44" t="n">
        <f aca="false">0.15*AF96/$AM$111</f>
        <v>0.00799944318461754</v>
      </c>
      <c r="AR96" s="43" t="n">
        <f aca="false">AQ96*$J$111</f>
        <v>86471.005032851</v>
      </c>
      <c r="AS96" s="44" t="n">
        <f aca="false">0.24*AH96/$AM$111</f>
        <v>0.000650987417242035</v>
      </c>
      <c r="AT96" s="43" t="n">
        <f aca="false">AS96*$J$111</f>
        <v>7036.93181306719</v>
      </c>
      <c r="AU96" s="44" t="n">
        <f aca="false">0.25*AJ96/$AM$111</f>
        <v>0.00164550714425759</v>
      </c>
      <c r="AV96" s="43" t="n">
        <f aca="false">AU96*$J$111</f>
        <v>17787.3201007669</v>
      </c>
      <c r="AW96" s="44" t="n">
        <f aca="false">0.35*AL96/$AM$111</f>
        <v>0.00387612572438662</v>
      </c>
      <c r="AX96" s="43" t="n">
        <f aca="false">AW96*$J$111</f>
        <v>41899.4771618499</v>
      </c>
    </row>
    <row r="97" customFormat="false" ht="13.8" hidden="false" customHeight="false" outlineLevel="0" collapsed="false">
      <c r="A97" s="13" t="s">
        <v>72</v>
      </c>
      <c r="B97" s="14"/>
      <c r="C97" s="14"/>
      <c r="D97" s="14"/>
      <c r="E97" s="14"/>
      <c r="F97" s="14"/>
      <c r="G97" s="14"/>
      <c r="H97" s="14"/>
      <c r="I97" s="15" t="n">
        <f aca="false">AO97+AQ97+AS97+AU97+AW97</f>
        <v>0.0527624368280379</v>
      </c>
      <c r="J97" s="43" t="n">
        <f aca="false">AP97+AR97+AT97+AV97+AX97</f>
        <v>570342.31448459</v>
      </c>
      <c r="K97" s="15" t="n">
        <f aca="false">I97-DatosMinisterio!J97</f>
        <v>0</v>
      </c>
      <c r="L97" s="43" t="n">
        <f aca="false">J97-DatosMinisterio!K97</f>
        <v>0.314484589733183</v>
      </c>
      <c r="M97" s="44" t="n">
        <f aca="false">P131/P$145</f>
        <v>0.0263305942806083</v>
      </c>
      <c r="N97" s="43" t="n">
        <f aca="false">ROUND((N$111*M97),0)</f>
        <v>5407855</v>
      </c>
      <c r="O97" s="43" t="n">
        <f aca="false">N97-DatosMinisterio!L97</f>
        <v>3</v>
      </c>
      <c r="P97" s="14" t="n">
        <f aca="false">N97+J97</f>
        <v>5978197.31448459</v>
      </c>
      <c r="Q97" s="43" t="n">
        <f aca="false">P97-DatosMinisterio!M97</f>
        <v>3.31448458973318</v>
      </c>
      <c r="S97" s="14" t="n">
        <f aca="false">B97+DatosMinisterio!B97</f>
        <v>11155</v>
      </c>
      <c r="T97" s="14" t="n">
        <f aca="false">C97+DatosMinisterio!C97</f>
        <v>44</v>
      </c>
      <c r="U97" s="14" t="n">
        <f aca="false">D97+DatosMinisterio!D97</f>
        <v>494.530227272727</v>
      </c>
      <c r="V97" s="14" t="n">
        <f aca="false">E97+DatosMinisterio!E97</f>
        <v>413.317045454545</v>
      </c>
      <c r="W97" s="14" t="n">
        <f aca="false">F97+DatosMinisterio!F97</f>
        <v>77</v>
      </c>
      <c r="X97" s="14" t="n">
        <f aca="false">G97+DatosMinisterio!G97</f>
        <v>156</v>
      </c>
      <c r="Y97" s="14" t="n">
        <f aca="false">H97+DatosMinisterio!H97</f>
        <v>20</v>
      </c>
      <c r="Z97" s="14" t="n">
        <f aca="false">X97+0.33*Y97</f>
        <v>162.6</v>
      </c>
      <c r="AC97" s="50" t="n">
        <f aca="false">IF(T97&gt;0,S97/T97,0)</f>
        <v>253.522727272727</v>
      </c>
      <c r="AD97" s="51" t="n">
        <f aca="false">EXP((((AC97-AC$111)/AC$112+2)/4-1.9)^3)</f>
        <v>0.14511363630981</v>
      </c>
      <c r="AE97" s="52" t="n">
        <f aca="false">S97/U97</f>
        <v>22.5567607090843</v>
      </c>
      <c r="AF97" s="51" t="n">
        <f aca="false">EXP((((AE97-AE$111)/AE$112+2)/4-1.9)^3)</f>
        <v>0.252926723422119</v>
      </c>
      <c r="AG97" s="51" t="n">
        <f aca="false">V97/U97</f>
        <v>0.835777112622493</v>
      </c>
      <c r="AH97" s="51" t="n">
        <f aca="false">EXP((((AG97-AG$111)/AG$112+2)/4-1.9)^3)</f>
        <v>0.343286716140632</v>
      </c>
      <c r="AI97" s="51" t="n">
        <f aca="false">W97/U97</f>
        <v>0.155703323585791</v>
      </c>
      <c r="AJ97" s="51" t="n">
        <f aca="false">EXP((((AI97-AI$111)/AI$112+2)/4-1.9)^3)</f>
        <v>0.0616679051715365</v>
      </c>
      <c r="AK97" s="51" t="n">
        <f aca="false">Z97/U97</f>
        <v>0.328796888507137</v>
      </c>
      <c r="AL97" s="51" t="n">
        <f aca="false">EXP((((AK97-AK$111)/AK$112+2)/4-1.9)^3)</f>
        <v>0.0362166700375549</v>
      </c>
      <c r="AM97" s="51" t="n">
        <f aca="false">0.01*AD97+0.15*AF97+0.24*AH97+0.25*AJ97+0.35*AL97</f>
        <v>0.149871767556196</v>
      </c>
      <c r="AO97" s="44" t="n">
        <f aca="false">0.01*AD97/$AM$111</f>
        <v>0.000510873341492573</v>
      </c>
      <c r="AP97" s="43" t="n">
        <f aca="false">AO97*$J$111</f>
        <v>5522.35077665167</v>
      </c>
      <c r="AQ97" s="44" t="n">
        <f aca="false">0.15*AF97/$AM$111</f>
        <v>0.0133564484668652</v>
      </c>
      <c r="AR97" s="43" t="n">
        <f aca="false">AQ97*$J$111</f>
        <v>144378.239327983</v>
      </c>
      <c r="AS97" s="44" t="n">
        <f aca="false">0.24*AH97/$AM$111</f>
        <v>0.0290050257810962</v>
      </c>
      <c r="AT97" s="43" t="n">
        <f aca="false">AS97*$J$111</f>
        <v>313533.538824059</v>
      </c>
      <c r="AU97" s="44" t="n">
        <f aca="false">0.25*AJ97/$AM$111</f>
        <v>0.00542755484235982</v>
      </c>
      <c r="AV97" s="43" t="n">
        <f aca="false">AU97*$J$111</f>
        <v>58669.8487955083</v>
      </c>
      <c r="AW97" s="44" t="n">
        <f aca="false">0.35*AL97/$AM$111</f>
        <v>0.00446253439622414</v>
      </c>
      <c r="AX97" s="43" t="n">
        <f aca="false">AW97*$J$111</f>
        <v>48238.3367603876</v>
      </c>
    </row>
    <row r="98" customFormat="false" ht="13.8" hidden="false" customHeight="false" outlineLevel="0" collapsed="false">
      <c r="A98" s="13" t="s">
        <v>73</v>
      </c>
      <c r="B98" s="14"/>
      <c r="C98" s="14"/>
      <c r="D98" s="14"/>
      <c r="E98" s="14"/>
      <c r="F98" s="14"/>
      <c r="G98" s="14"/>
      <c r="H98" s="14"/>
      <c r="I98" s="15" t="n">
        <f aca="false">AO98+AQ98+AS98+AU98+AW98</f>
        <v>0.140679798877666</v>
      </c>
      <c r="J98" s="43" t="n">
        <f aca="false">AP98+AR98+AT98+AV98+AX98</f>
        <v>1520696.29298238</v>
      </c>
      <c r="K98" s="15" t="n">
        <f aca="false">I98-DatosMinisterio!J98</f>
        <v>7.7715611723761E-016</v>
      </c>
      <c r="L98" s="43" t="n">
        <f aca="false">J98-DatosMinisterio!K98</f>
        <v>0.292982384795323</v>
      </c>
      <c r="M98" s="44" t="n">
        <f aca="false">P132/P$145</f>
        <v>0.041677838149238</v>
      </c>
      <c r="N98" s="43" t="n">
        <f aca="false">ROUND((N$111*M98),0)</f>
        <v>8559917</v>
      </c>
      <c r="O98" s="43" t="n">
        <f aca="false">N98-DatosMinisterio!L98</f>
        <v>0</v>
      </c>
      <c r="P98" s="14" t="n">
        <f aca="false">N98+J98</f>
        <v>10080613.2929824</v>
      </c>
      <c r="Q98" s="43" t="n">
        <f aca="false">P98-DatosMinisterio!M98</f>
        <v>0.292982384562492</v>
      </c>
      <c r="S98" s="14" t="n">
        <f aca="false">B98+DatosMinisterio!B98</f>
        <v>8998</v>
      </c>
      <c r="T98" s="14" t="n">
        <f aca="false">C98+DatosMinisterio!C98</f>
        <v>50</v>
      </c>
      <c r="U98" s="14" t="n">
        <f aca="false">D98+DatosMinisterio!D98</f>
        <v>370.591136363636</v>
      </c>
      <c r="V98" s="14" t="n">
        <f aca="false">E98+DatosMinisterio!E98</f>
        <v>271.260227272727</v>
      </c>
      <c r="W98" s="14" t="n">
        <f aca="false">F98+DatosMinisterio!F98</f>
        <v>145</v>
      </c>
      <c r="X98" s="14" t="n">
        <f aca="false">G98+DatosMinisterio!G98</f>
        <v>390</v>
      </c>
      <c r="Y98" s="14" t="n">
        <f aca="false">H98+DatosMinisterio!H98</f>
        <v>50</v>
      </c>
      <c r="Z98" s="14" t="n">
        <f aca="false">X98+0.33*Y98</f>
        <v>406.5</v>
      </c>
      <c r="AC98" s="50" t="n">
        <f aca="false">IF(T98&gt;0,S98/T98,0)</f>
        <v>179.96</v>
      </c>
      <c r="AD98" s="51" t="n">
        <f aca="false">EXP((((AC98-AC$111)/AC$112+2)/4-1.9)^3)</f>
        <v>0.0377105551520355</v>
      </c>
      <c r="AE98" s="52" t="n">
        <f aca="false">S98/U98</f>
        <v>24.2801273886132</v>
      </c>
      <c r="AF98" s="51" t="n">
        <f aca="false">EXP((((AE98-AE$111)/AE$112+2)/4-1.9)^3)</f>
        <v>0.35227835070128</v>
      </c>
      <c r="AG98" s="51" t="n">
        <f aca="false">V98/U98</f>
        <v>0.731966311807732</v>
      </c>
      <c r="AH98" s="51" t="n">
        <f aca="false">EXP((((AG98-AG$111)/AG$112+2)/4-1.9)^3)</f>
        <v>0.159341457907997</v>
      </c>
      <c r="AI98" s="51" t="n">
        <f aca="false">W98/U98</f>
        <v>0.39126677832284</v>
      </c>
      <c r="AJ98" s="51" t="n">
        <f aca="false">EXP((((AI98-AI$111)/AI$112+2)/4-1.9)^3)</f>
        <v>0.429749251514143</v>
      </c>
      <c r="AK98" s="51" t="n">
        <f aca="false">Z98/U98</f>
        <v>1.09689617509127</v>
      </c>
      <c r="AL98" s="51" t="n">
        <f aca="false">EXP((((AK98-AK$111)/AK$112+2)/4-1.9)^3)</f>
        <v>0.573437208791309</v>
      </c>
      <c r="AM98" s="51" t="n">
        <f aca="false">0.01*AD98+0.15*AF98+0.24*AH98+0.25*AJ98+0.35*AL98</f>
        <v>0.399601144010125</v>
      </c>
      <c r="AO98" s="44" t="n">
        <f aca="false">0.01*AD98/$AM$111</f>
        <v>0.000132760213374641</v>
      </c>
      <c r="AP98" s="43" t="n">
        <f aca="false">AO98*$J$111</f>
        <v>1435.08851978049</v>
      </c>
      <c r="AQ98" s="44" t="n">
        <f aca="false">0.15*AF98/$AM$111</f>
        <v>0.018602967584731</v>
      </c>
      <c r="AR98" s="43" t="n">
        <f aca="false">AQ98*$J$111</f>
        <v>201091.159287001</v>
      </c>
      <c r="AS98" s="44" t="n">
        <f aca="false">0.24*AH98/$AM$111</f>
        <v>0.0134630991451635</v>
      </c>
      <c r="AT98" s="43" t="n">
        <f aca="false">AS98*$J$111</f>
        <v>145531.093486335</v>
      </c>
      <c r="AU98" s="44" t="n">
        <f aca="false">0.25*AJ98/$AM$111</f>
        <v>0.0378233641076019</v>
      </c>
      <c r="AV98" s="43" t="n">
        <f aca="false">AU98*$J$111</f>
        <v>408856.495711729</v>
      </c>
      <c r="AW98" s="44" t="n">
        <f aca="false">0.35*AL98/$AM$111</f>
        <v>0.0706576078267948</v>
      </c>
      <c r="AX98" s="43" t="n">
        <f aca="false">AW98*$J$111</f>
        <v>763782.45597754</v>
      </c>
    </row>
    <row r="99" customFormat="false" ht="13.8" hidden="false" customHeight="false" outlineLevel="0" collapsed="false">
      <c r="A99" s="13" t="s">
        <v>74</v>
      </c>
      <c r="B99" s="14"/>
      <c r="C99" s="14"/>
      <c r="D99" s="14"/>
      <c r="E99" s="14"/>
      <c r="F99" s="14"/>
      <c r="G99" s="14"/>
      <c r="H99" s="14"/>
      <c r="I99" s="15" t="n">
        <f aca="false">AO99+AQ99+AS99+AU99+AW99</f>
        <v>0.00583094595209576</v>
      </c>
      <c r="J99" s="43" t="n">
        <f aca="false">AP99+AR99+AT99+AV99+AX99</f>
        <v>63030.3566302609</v>
      </c>
      <c r="K99" s="15" t="n">
        <f aca="false">I99-DatosMinisterio!J99</f>
        <v>0</v>
      </c>
      <c r="L99" s="43" t="n">
        <f aca="false">J99-DatosMinisterio!K99</f>
        <v>0.35663026093971</v>
      </c>
      <c r="M99" s="44" t="n">
        <f aca="false">P133/P$145</f>
        <v>0.00958475249142992</v>
      </c>
      <c r="N99" s="43" t="n">
        <f aca="false">ROUND((N$111*M99),0)</f>
        <v>1968545</v>
      </c>
      <c r="O99" s="43" t="n">
        <f aca="false">N99-DatosMinisterio!L99</f>
        <v>-2</v>
      </c>
      <c r="P99" s="14" t="n">
        <f aca="false">N99+J99</f>
        <v>2031575.35663026</v>
      </c>
      <c r="Q99" s="43" t="n">
        <f aca="false">P99-DatosMinisterio!M99</f>
        <v>-1.64336973894387</v>
      </c>
      <c r="S99" s="14" t="n">
        <f aca="false">B99+DatosMinisterio!B99</f>
        <v>2737</v>
      </c>
      <c r="T99" s="14" t="n">
        <f aca="false">C99+DatosMinisterio!C99</f>
        <v>27</v>
      </c>
      <c r="U99" s="14" t="n">
        <f aca="false">D99+DatosMinisterio!D99</f>
        <v>262.665681818182</v>
      </c>
      <c r="V99" s="14" t="n">
        <f aca="false">E99+DatosMinisterio!E99</f>
        <v>114.018409090909</v>
      </c>
      <c r="W99" s="14" t="n">
        <f aca="false">F99+DatosMinisterio!F99</f>
        <v>18</v>
      </c>
      <c r="X99" s="14" t="n">
        <f aca="false">G99+DatosMinisterio!G99</f>
        <v>73</v>
      </c>
      <c r="Y99" s="14" t="n">
        <f aca="false">H99+DatosMinisterio!H99</f>
        <v>15</v>
      </c>
      <c r="Z99" s="14" t="n">
        <f aca="false">X99+0.33*Y99</f>
        <v>77.95</v>
      </c>
      <c r="AC99" s="50" t="n">
        <f aca="false">IF(T99&gt;0,S99/T99,0)</f>
        <v>101.37037037037</v>
      </c>
      <c r="AD99" s="51" t="n">
        <f aca="false">EXP((((AC99-AC$111)/AC$112+2)/4-1.9)^3)</f>
        <v>0.00504936971019866</v>
      </c>
      <c r="AE99" s="52" t="n">
        <f aca="false">S99/U99</f>
        <v>10.4200898307475</v>
      </c>
      <c r="AF99" s="51" t="n">
        <f aca="false">EXP((((AE99-AE$111)/AE$112+2)/4-1.9)^3)</f>
        <v>0.0029426461349793</v>
      </c>
      <c r="AG99" s="51" t="n">
        <f aca="false">V99/U99</f>
        <v>0.434081865212346</v>
      </c>
      <c r="AH99" s="51" t="n">
        <f aca="false">EXP((((AG99-AG$111)/AG$112+2)/4-1.9)^3)</f>
        <v>0.00280405647113301</v>
      </c>
      <c r="AI99" s="51" t="n">
        <f aca="false">W99/U99</f>
        <v>0.0685281757228554</v>
      </c>
      <c r="AJ99" s="51" t="n">
        <f aca="false">EXP((((AI99-AI$111)/AI$112+2)/4-1.9)^3)</f>
        <v>0.0196522918698574</v>
      </c>
      <c r="AK99" s="51" t="n">
        <f aca="false">Z99/U99</f>
        <v>0.296765072088699</v>
      </c>
      <c r="AL99" s="51" t="n">
        <f aca="false">EXP((((AK99-AK$111)/AK$112+2)/4-1.9)^3)</f>
        <v>0.02995677744246</v>
      </c>
      <c r="AM99" s="51" t="n">
        <f aca="false">0.01*AD99+0.15*AF99+0.24*AH99+0.25*AJ99+0.35*AL99</f>
        <v>0.0165628092427462</v>
      </c>
      <c r="AO99" s="44" t="n">
        <f aca="false">0.01*AD99/$AM$111</f>
        <v>1.77763333748546E-005</v>
      </c>
      <c r="AP99" s="43" t="n">
        <f aca="false">AO99*$J$111</f>
        <v>192.155550986162</v>
      </c>
      <c r="AQ99" s="44" t="n">
        <f aca="false">0.15*AF99/$AM$111</f>
        <v>0.00015539402450755</v>
      </c>
      <c r="AR99" s="43" t="n">
        <f aca="false">AQ99*$J$111</f>
        <v>1679.75159834949</v>
      </c>
      <c r="AS99" s="44" t="n">
        <f aca="false">0.24*AH99/$AM$111</f>
        <v>0.000236920703344501</v>
      </c>
      <c r="AT99" s="43" t="n">
        <f aca="false">AS99*$J$111</f>
        <v>2561.02466865242</v>
      </c>
      <c r="AU99" s="44" t="n">
        <f aca="false">0.25*AJ99/$AM$111</f>
        <v>0.00172964999548817</v>
      </c>
      <c r="AV99" s="43" t="n">
        <f aca="false">AU99*$J$111</f>
        <v>18696.8730214288</v>
      </c>
      <c r="AW99" s="44" t="n">
        <f aca="false">0.35*AL99/$AM$111</f>
        <v>0.00369120489538068</v>
      </c>
      <c r="AX99" s="43" t="n">
        <f aca="false">AW99*$J$111</f>
        <v>39900.5517908441</v>
      </c>
    </row>
    <row r="100" customFormat="false" ht="13.8" hidden="false" customHeight="false" outlineLevel="0" collapsed="false">
      <c r="A100" s="13" t="s">
        <v>75</v>
      </c>
      <c r="B100" s="14"/>
      <c r="C100" s="14"/>
      <c r="D100" s="14"/>
      <c r="E100" s="14"/>
      <c r="F100" s="14"/>
      <c r="G100" s="14"/>
      <c r="H100" s="14"/>
      <c r="I100" s="15" t="n">
        <f aca="false">AO100+AQ100+AS100+AU100+AW100</f>
        <v>0.097016695601684</v>
      </c>
      <c r="J100" s="43" t="n">
        <f aca="false">AP100+AR100+AT100+AV100+AX100</f>
        <v>1048714.38924344</v>
      </c>
      <c r="K100" s="15" t="n">
        <f aca="false">I100-DatosMinisterio!J100</f>
        <v>0</v>
      </c>
      <c r="L100" s="43" t="n">
        <f aca="false">J100-DatosMinisterio!K100</f>
        <v>0.389243439771235</v>
      </c>
      <c r="M100" s="44" t="n">
        <f aca="false">P134/P$145</f>
        <v>0.0669221776930365</v>
      </c>
      <c r="N100" s="43" t="n">
        <f aca="false">ROUND((N$111*M100),0)</f>
        <v>13744673</v>
      </c>
      <c r="O100" s="43" t="n">
        <f aca="false">N100-DatosMinisterio!L100</f>
        <v>1</v>
      </c>
      <c r="P100" s="14" t="n">
        <f aca="false">N100+J100</f>
        <v>14793387.3892434</v>
      </c>
      <c r="Q100" s="43" t="n">
        <f aca="false">P100-DatosMinisterio!M100</f>
        <v>1.38924343883991</v>
      </c>
      <c r="S100" s="14" t="n">
        <f aca="false">B100+DatosMinisterio!B100</f>
        <v>8848</v>
      </c>
      <c r="T100" s="14" t="n">
        <f aca="false">C100+DatosMinisterio!C100</f>
        <v>32</v>
      </c>
      <c r="U100" s="14" t="n">
        <f aca="false">D100+DatosMinisterio!D100</f>
        <v>426.389772727273</v>
      </c>
      <c r="V100" s="14" t="n">
        <f aca="false">E100+DatosMinisterio!E100</f>
        <v>394.798863636364</v>
      </c>
      <c r="W100" s="14" t="n">
        <f aca="false">F100+DatosMinisterio!F100</f>
        <v>126</v>
      </c>
      <c r="X100" s="14" t="n">
        <f aca="false">G100+DatosMinisterio!G100</f>
        <v>262</v>
      </c>
      <c r="Y100" s="14" t="n">
        <f aca="false">H100+DatosMinisterio!H100</f>
        <v>48</v>
      </c>
      <c r="Z100" s="14" t="n">
        <f aca="false">X100+0.33*Y100</f>
        <v>277.84</v>
      </c>
      <c r="AC100" s="50" t="n">
        <f aca="false">IF(T100&gt;0,S100/T100,0)</f>
        <v>276.5</v>
      </c>
      <c r="AD100" s="51" t="n">
        <f aca="false">EXP((((AC100-AC$111)/AC$112+2)/4-1.9)^3)</f>
        <v>0.201553843916944</v>
      </c>
      <c r="AE100" s="52" t="n">
        <f aca="false">S100/U100</f>
        <v>20.7509667584343</v>
      </c>
      <c r="AF100" s="51" t="n">
        <f aca="false">EXP((((AE100-AE$111)/AE$112+2)/4-1.9)^3)</f>
        <v>0.166930034272071</v>
      </c>
      <c r="AG100" s="51" t="n">
        <f aca="false">V100/U100</f>
        <v>0.925910725088814</v>
      </c>
      <c r="AH100" s="51" t="n">
        <f aca="false">EXP((((AG100-AG$111)/AG$112+2)/4-1.9)^3)</f>
        <v>0.544543481770239</v>
      </c>
      <c r="AI100" s="51" t="n">
        <f aca="false">W100/U100</f>
        <v>0.295504273458716</v>
      </c>
      <c r="AJ100" s="51" t="n">
        <f aca="false">EXP((((AI100-AI$111)/AI$112+2)/4-1.9)^3)</f>
        <v>0.233535595447558</v>
      </c>
      <c r="AK100" s="51" t="n">
        <f aca="false">Z100/U100</f>
        <v>0.651610375696585</v>
      </c>
      <c r="AL100" s="51" t="n">
        <f aca="false">EXP((((AK100-AK$111)/AK$112+2)/4-1.9)^3)</f>
        <v>0.169847619086584</v>
      </c>
      <c r="AM100" s="51" t="n">
        <f aca="false">0.01*AD100+0.15*AF100+0.24*AH100+0.25*AJ100+0.35*AL100</f>
        <v>0.275576044747031</v>
      </c>
      <c r="AO100" s="44" t="n">
        <f aca="false">0.01*AD100/$AM$111</f>
        <v>0.000709571397636882</v>
      </c>
      <c r="AP100" s="43" t="n">
        <f aca="false">AO100*$J$111</f>
        <v>7670.20284789478</v>
      </c>
      <c r="AQ100" s="44" t="n">
        <f aca="false">0.15*AF100/$AM$111</f>
        <v>0.00881517132772839</v>
      </c>
      <c r="AR100" s="43" t="n">
        <f aca="false">AQ100*$J$111</f>
        <v>95288.72280901</v>
      </c>
      <c r="AS100" s="44" t="n">
        <f aca="false">0.24*AH100/$AM$111</f>
        <v>0.0460096385471649</v>
      </c>
      <c r="AT100" s="43" t="n">
        <f aca="false">AS100*$J$111</f>
        <v>497347.077109313</v>
      </c>
      <c r="AU100" s="44" t="n">
        <f aca="false">0.25*AJ100/$AM$111</f>
        <v>0.0205540831719352</v>
      </c>
      <c r="AV100" s="43" t="n">
        <f aca="false">AU100*$J$111</f>
        <v>222181.99296968</v>
      </c>
      <c r="AW100" s="44" t="n">
        <f aca="false">0.35*AL100/$AM$111</f>
        <v>0.0209282311572185</v>
      </c>
      <c r="AX100" s="43" t="n">
        <f aca="false">AW100*$J$111</f>
        <v>226226.393507542</v>
      </c>
    </row>
    <row r="101" customFormat="false" ht="13.8" hidden="false" customHeight="false" outlineLevel="0" collapsed="false">
      <c r="A101" s="13" t="s">
        <v>76</v>
      </c>
      <c r="B101" s="14"/>
      <c r="C101" s="14"/>
      <c r="D101" s="14"/>
      <c r="E101" s="14"/>
      <c r="F101" s="14"/>
      <c r="G101" s="14"/>
      <c r="H101" s="14"/>
      <c r="I101" s="15" t="n">
        <f aca="false">AO101+AQ101+AS101+AU101+AW101</f>
        <v>0.0038058207148541</v>
      </c>
      <c r="J101" s="43" t="n">
        <f aca="false">AP101+AR101+AT101+AV101+AX101</f>
        <v>41139.5061622669</v>
      </c>
      <c r="K101" s="15" t="n">
        <f aca="false">I101-DatosMinisterio!J101</f>
        <v>0</v>
      </c>
      <c r="L101" s="43" t="n">
        <f aca="false">J101-DatosMinisterio!K101</f>
        <v>-1.49383773314912</v>
      </c>
      <c r="M101" s="44" t="n">
        <f aca="false">P135/P$145</f>
        <v>0.0081098339961032</v>
      </c>
      <c r="N101" s="43" t="n">
        <f aca="false">ROUND((N$111*M101),0)</f>
        <v>1665622</v>
      </c>
      <c r="O101" s="43" t="n">
        <f aca="false">N101-DatosMinisterio!L101</f>
        <v>-5</v>
      </c>
      <c r="P101" s="14" t="n">
        <f aca="false">N101+J101</f>
        <v>1706761.50616227</v>
      </c>
      <c r="Q101" s="43" t="n">
        <f aca="false">P101-DatosMinisterio!M101</f>
        <v>-6.49383773305453</v>
      </c>
      <c r="S101" s="14" t="n">
        <f aca="false">B101+DatosMinisterio!B101</f>
        <v>3958</v>
      </c>
      <c r="T101" s="14" t="n">
        <f aca="false">C101+DatosMinisterio!C101</f>
        <v>30</v>
      </c>
      <c r="U101" s="14" t="n">
        <f aca="false">D101+DatosMinisterio!D101</f>
        <v>247.090909090909</v>
      </c>
      <c r="V101" s="14" t="n">
        <f aca="false">E101+DatosMinisterio!E101</f>
        <v>78.6590909090909</v>
      </c>
      <c r="W101" s="14" t="n">
        <f aca="false">F101+DatosMinisterio!F101</f>
        <v>3</v>
      </c>
      <c r="X101" s="14" t="n">
        <f aca="false">G101+DatosMinisterio!G101</f>
        <v>25</v>
      </c>
      <c r="Y101" s="14" t="n">
        <f aca="false">H101+DatosMinisterio!H101</f>
        <v>1</v>
      </c>
      <c r="Z101" s="14" t="n">
        <f aca="false">X101+0.33*Y101</f>
        <v>25.33</v>
      </c>
      <c r="AC101" s="50" t="n">
        <f aca="false">IF(T101&gt;0,S101/T101,0)</f>
        <v>131.933333333333</v>
      </c>
      <c r="AD101" s="51" t="n">
        <f aca="false">EXP((((AC101-AC$111)/AC$112+2)/4-1.9)^3)</f>
        <v>0.0119117039953333</v>
      </c>
      <c r="AE101" s="52" t="n">
        <f aca="false">S101/U101</f>
        <v>16.018395879323</v>
      </c>
      <c r="AF101" s="51" t="n">
        <f aca="false">EXP((((AE101-AE$111)/AE$112+2)/4-1.9)^3)</f>
        <v>0.0384809747174362</v>
      </c>
      <c r="AG101" s="51" t="n">
        <f aca="false">V101/U101</f>
        <v>0.318340691685063</v>
      </c>
      <c r="AH101" s="51" t="n">
        <f aca="false">EXP((((AG101-AG$111)/AG$112+2)/4-1.9)^3)</f>
        <v>0.000233022227556825</v>
      </c>
      <c r="AI101" s="51" t="n">
        <f aca="false">W101/U101</f>
        <v>0.0121412803532009</v>
      </c>
      <c r="AJ101" s="51" t="n">
        <f aca="false">EXP((((AI101-AI$111)/AI$112+2)/4-1.9)^3)</f>
        <v>0.00810971997586934</v>
      </c>
      <c r="AK101" s="51" t="n">
        <f aca="false">Z101/U101</f>
        <v>0.102512877115526</v>
      </c>
      <c r="AL101" s="51" t="n">
        <f aca="false">EXP((((AK101-AK$111)/AK$112+2)/4-1.9)^3)</f>
        <v>0.00810234259070242</v>
      </c>
      <c r="AM101" s="51" t="n">
        <f aca="false">0.01*AD101+0.15*AF101+0.24*AH101+0.25*AJ101+0.35*AL101</f>
        <v>0.0108104384828956</v>
      </c>
      <c r="AO101" s="44" t="n">
        <f aca="false">0.01*AD101/$AM$111</f>
        <v>4.19352183413998E-005</v>
      </c>
      <c r="AP101" s="43" t="n">
        <f aca="false">AO101*$J$111</f>
        <v>453.304110369309</v>
      </c>
      <c r="AQ101" s="44" t="n">
        <f aca="false">0.15*AF101/$AM$111</f>
        <v>0.00203208719432306</v>
      </c>
      <c r="AR101" s="43" t="n">
        <f aca="false">AQ101*$J$111</f>
        <v>21966.106634196</v>
      </c>
      <c r="AS101" s="44" t="n">
        <f aca="false">0.24*AH101/$AM$111</f>
        <v>1.96885442985954E-005</v>
      </c>
      <c r="AT101" s="43" t="n">
        <f aca="false">AS101*$J$111</f>
        <v>212.825839729337</v>
      </c>
      <c r="AU101" s="44" t="n">
        <f aca="false">0.25*AJ101/$AM$111</f>
        <v>0.000713757825935165</v>
      </c>
      <c r="AV101" s="43" t="n">
        <f aca="false">AU101*$J$111</f>
        <v>7715.45658044789</v>
      </c>
      <c r="AW101" s="44" t="n">
        <f aca="false">0.35*AL101/$AM$111</f>
        <v>0.000998351931955876</v>
      </c>
      <c r="AX101" s="43" t="n">
        <f aca="false">AW101*$J$111</f>
        <v>10791.8129975243</v>
      </c>
    </row>
    <row r="102" customFormat="false" ht="13.8" hidden="false" customHeight="false" outlineLevel="0" collapsed="false">
      <c r="A102" s="13" t="s">
        <v>77</v>
      </c>
      <c r="B102" s="14"/>
      <c r="C102" s="14"/>
      <c r="D102" s="14"/>
      <c r="E102" s="14"/>
      <c r="F102" s="14"/>
      <c r="G102" s="14"/>
      <c r="H102" s="14"/>
      <c r="I102" s="15" t="n">
        <f aca="false">AO102+AQ102+AS102+AU102+AW102</f>
        <v>0.0631853271827478</v>
      </c>
      <c r="J102" s="43" t="n">
        <f aca="false">AP102+AR102+AT102+AV102+AX102</f>
        <v>683009.881903791</v>
      </c>
      <c r="K102" s="15" t="n">
        <f aca="false">I102-DatosMinisterio!J102</f>
        <v>0</v>
      </c>
      <c r="L102" s="43" t="n">
        <f aca="false">J102-DatosMinisterio!K102</f>
        <v>-0.118096208549105</v>
      </c>
      <c r="M102" s="44" t="n">
        <f aca="false">P136/P$145</f>
        <v>0.0431633533072399</v>
      </c>
      <c r="N102" s="43" t="n">
        <f aca="false">ROUND((N$111*M102),0)</f>
        <v>8865016</v>
      </c>
      <c r="O102" s="43" t="n">
        <f aca="false">N102-DatosMinisterio!L102</f>
        <v>-2</v>
      </c>
      <c r="P102" s="14" t="n">
        <f aca="false">N102+J102</f>
        <v>9548025.88190379</v>
      </c>
      <c r="Q102" s="43" t="n">
        <f aca="false">P102-DatosMinisterio!M102</f>
        <v>-2.11809620819986</v>
      </c>
      <c r="S102" s="14" t="n">
        <f aca="false">B102+DatosMinisterio!B102</f>
        <v>8611</v>
      </c>
      <c r="T102" s="14" t="n">
        <f aca="false">C102+DatosMinisterio!C102</f>
        <v>76</v>
      </c>
      <c r="U102" s="14" t="n">
        <f aca="false">D102+DatosMinisterio!D102</f>
        <v>358.795454545455</v>
      </c>
      <c r="V102" s="14" t="n">
        <f aca="false">E102+DatosMinisterio!E102</f>
        <v>294.568181818182</v>
      </c>
      <c r="W102" s="14" t="n">
        <f aca="false">F102+DatosMinisterio!F102</f>
        <v>32</v>
      </c>
      <c r="X102" s="14" t="n">
        <f aca="false">G102+DatosMinisterio!G102</f>
        <v>198</v>
      </c>
      <c r="Y102" s="14" t="n">
        <f aca="false">H102+DatosMinisterio!H102</f>
        <v>47</v>
      </c>
      <c r="Z102" s="14" t="n">
        <f aca="false">X102+0.33*Y102</f>
        <v>213.51</v>
      </c>
      <c r="AC102" s="50" t="n">
        <f aca="false">IF(T102&gt;0,S102/T102,0)</f>
        <v>113.302631578947</v>
      </c>
      <c r="AD102" s="51" t="n">
        <f aca="false">EXP((((AC102-AC$111)/AC$112+2)/4-1.9)^3)</f>
        <v>0.00714502665388525</v>
      </c>
      <c r="AE102" s="52" t="n">
        <f aca="false">S102/U102</f>
        <v>23.9997466269715</v>
      </c>
      <c r="AF102" s="51" t="n">
        <f aca="false">EXP((((AE102-AE$111)/AE$112+2)/4-1.9)^3)</f>
        <v>0.335163382115195</v>
      </c>
      <c r="AG102" s="51" t="n">
        <f aca="false">V102/U102</f>
        <v>0.820991955406346</v>
      </c>
      <c r="AH102" s="51" t="n">
        <f aca="false">EXP((((AG102-AG$111)/AG$112+2)/4-1.9)^3)</f>
        <v>0.312845380242835</v>
      </c>
      <c r="AI102" s="51" t="n">
        <f aca="false">W102/U102</f>
        <v>0.089187306011275</v>
      </c>
      <c r="AJ102" s="51" t="n">
        <f aca="false">EXP((((AI102-AI$111)/AI$112+2)/4-1.9)^3)</f>
        <v>0.0263928592046308</v>
      </c>
      <c r="AK102" s="51" t="n">
        <f aca="false">Z102/U102</f>
        <v>0.595074428327104</v>
      </c>
      <c r="AL102" s="51" t="n">
        <f aca="false">EXP((((AK102-AK$111)/AK$112+2)/4-1.9)^3)</f>
        <v>0.135574105580674</v>
      </c>
      <c r="AM102" s="51" t="n">
        <f aca="false">0.01*AD102+0.15*AF102+0.24*AH102+0.25*AJ102+0.35*AL102</f>
        <v>0.179478000596492</v>
      </c>
      <c r="AO102" s="44" t="n">
        <f aca="false">0.01*AD102/$AM$111</f>
        <v>2.51541049797062E-005</v>
      </c>
      <c r="AP102" s="43" t="n">
        <f aca="false">AO102*$J$111</f>
        <v>271.906517503572</v>
      </c>
      <c r="AQ102" s="44" t="n">
        <f aca="false">0.15*AF102/$AM$111</f>
        <v>0.017699167492597</v>
      </c>
      <c r="AR102" s="43" t="n">
        <f aca="false">AQ102*$J$111</f>
        <v>191321.416504666</v>
      </c>
      <c r="AS102" s="44" t="n">
        <f aca="false">0.24*AH102/$AM$111</f>
        <v>0.0264329724769279</v>
      </c>
      <c r="AT102" s="43" t="n">
        <f aca="false">AS102*$J$111</f>
        <v>285730.599409829</v>
      </c>
      <c r="AU102" s="44" t="n">
        <f aca="false">0.25*AJ102/$AM$111</f>
        <v>0.00232290508946837</v>
      </c>
      <c r="AV102" s="43" t="n">
        <f aca="false">AU102*$J$111</f>
        <v>25109.7398964598</v>
      </c>
      <c r="AW102" s="44" t="n">
        <f aca="false">0.35*AL102/$AM$111</f>
        <v>0.0167051280187748</v>
      </c>
      <c r="AX102" s="43" t="n">
        <f aca="false">AW102*$J$111</f>
        <v>180576.219575333</v>
      </c>
    </row>
    <row r="103" customFormat="false" ht="13.8" hidden="false" customHeight="false" outlineLevel="0" collapsed="false">
      <c r="A103" s="13" t="s">
        <v>78</v>
      </c>
      <c r="B103" s="14"/>
      <c r="C103" s="14"/>
      <c r="D103" s="14"/>
      <c r="E103" s="14"/>
      <c r="F103" s="14"/>
      <c r="G103" s="14"/>
      <c r="H103" s="14"/>
      <c r="I103" s="15" t="n">
        <f aca="false">AO103+AQ103+AS103+AU103+AW103</f>
        <v>0.00425659168436581</v>
      </c>
      <c r="J103" s="43" t="n">
        <f aca="false">AP103+AR103+AT103+AV103+AX103</f>
        <v>46012.1726558879</v>
      </c>
      <c r="K103" s="15" t="n">
        <f aca="false">I103-DatosMinisterio!J103</f>
        <v>0</v>
      </c>
      <c r="L103" s="43" t="n">
        <f aca="false">J103-DatosMinisterio!K103</f>
        <v>0.172655887850851</v>
      </c>
      <c r="M103" s="44" t="n">
        <f aca="false">P137/P$145</f>
        <v>0.0120203440575038</v>
      </c>
      <c r="N103" s="43" t="n">
        <f aca="false">ROUND((N$111*M103),0)</f>
        <v>2468774</v>
      </c>
      <c r="O103" s="43" t="n">
        <f aca="false">N103-DatosMinisterio!L103</f>
        <v>2</v>
      </c>
      <c r="P103" s="14" t="n">
        <f aca="false">N103+J103</f>
        <v>2514786.17265589</v>
      </c>
      <c r="Q103" s="43" t="n">
        <f aca="false">P103-DatosMinisterio!M103</f>
        <v>2.17265588790178</v>
      </c>
      <c r="S103" s="14" t="n">
        <f aca="false">B103+DatosMinisterio!B103</f>
        <v>4097</v>
      </c>
      <c r="T103" s="14" t="n">
        <f aca="false">C103+DatosMinisterio!C103</f>
        <v>37</v>
      </c>
      <c r="U103" s="14" t="n">
        <f aca="false">D103+DatosMinisterio!D103</f>
        <v>364.879318181818</v>
      </c>
      <c r="V103" s="14" t="n">
        <f aca="false">E103+DatosMinisterio!E103</f>
        <v>188.754772727273</v>
      </c>
      <c r="W103" s="14" t="n">
        <f aca="false">F103+DatosMinisterio!F103</f>
        <v>20</v>
      </c>
      <c r="X103" s="14" t="n">
        <f aca="false">G103+DatosMinisterio!G103</f>
        <v>52</v>
      </c>
      <c r="Y103" s="14" t="n">
        <f aca="false">H103+DatosMinisterio!H103</f>
        <v>26</v>
      </c>
      <c r="Z103" s="14" t="n">
        <f aca="false">X103+0.33*Y103</f>
        <v>60.58</v>
      </c>
      <c r="AC103" s="50" t="n">
        <f aca="false">IF(T103&gt;0,S103/T103,0)</f>
        <v>110.72972972973</v>
      </c>
      <c r="AD103" s="51" t="n">
        <f aca="false">EXP((((AC103-AC$111)/AC$112+2)/4-1.9)^3)</f>
        <v>0.00663850836801027</v>
      </c>
      <c r="AE103" s="52" t="n">
        <f aca="false">S103/U103</f>
        <v>11.2283700276991</v>
      </c>
      <c r="AF103" s="51" t="n">
        <f aca="false">EXP((((AE103-AE$111)/AE$112+2)/4-1.9)^3)</f>
        <v>0.00454075957778941</v>
      </c>
      <c r="AG103" s="51" t="n">
        <f aca="false">V103/U103</f>
        <v>0.517307403630965</v>
      </c>
      <c r="AH103" s="51" t="n">
        <f aca="false">EXP((((AG103-AG$111)/AG$112+2)/4-1.9)^3)</f>
        <v>0.0118951231261025</v>
      </c>
      <c r="AI103" s="51" t="n">
        <f aca="false">W103/U103</f>
        <v>0.0548126435328244</v>
      </c>
      <c r="AJ103" s="51" t="n">
        <f aca="false">EXP((((AI103-AI$111)/AI$112+2)/4-1.9)^3)</f>
        <v>0.0160202812953409</v>
      </c>
      <c r="AK103" s="51" t="n">
        <f aca="false">Z103/U103</f>
        <v>0.166027497260925</v>
      </c>
      <c r="AL103" s="51" t="n">
        <f aca="false">EXP((((AK103-AK$111)/AK$112+2)/4-1.9)^3)</f>
        <v>0.0128098716829755</v>
      </c>
      <c r="AM103" s="51" t="n">
        <f aca="false">0.01*AD103+0.15*AF103+0.24*AH103+0.25*AJ103+0.35*AL103</f>
        <v>0.0120908539834898</v>
      </c>
      <c r="AO103" s="44" t="n">
        <f aca="false">0.01*AD103/$AM$111</f>
        <v>2.33709046147206E-005</v>
      </c>
      <c r="AP103" s="43" t="n">
        <f aca="false">AO103*$J$111</f>
        <v>252.630784908613</v>
      </c>
      <c r="AQ103" s="44" t="n">
        <f aca="false">0.15*AF103/$AM$111</f>
        <v>0.000239786529792466</v>
      </c>
      <c r="AR103" s="43" t="n">
        <f aca="false">AQ103*$J$111</f>
        <v>2592.00318646747</v>
      </c>
      <c r="AS103" s="44" t="n">
        <f aca="false">0.24*AH103/$AM$111</f>
        <v>0.00100504428723824</v>
      </c>
      <c r="AT103" s="43" t="n">
        <f aca="false">AS103*$J$111</f>
        <v>10864.1548685705</v>
      </c>
      <c r="AU103" s="44" t="n">
        <f aca="false">0.25*AJ103/$AM$111</f>
        <v>0.00140998717369481</v>
      </c>
      <c r="AV103" s="43" t="n">
        <f aca="false">AU103*$J$111</f>
        <v>15241.4368324123</v>
      </c>
      <c r="AW103" s="44" t="n">
        <f aca="false">0.35*AL103/$AM$111</f>
        <v>0.00157840278902558</v>
      </c>
      <c r="AX103" s="43" t="n">
        <f aca="false">AW103*$J$111</f>
        <v>17061.946983529</v>
      </c>
    </row>
    <row r="104" customFormat="false" ht="13.8" hidden="false" customHeight="false" outlineLevel="0" collapsed="false">
      <c r="A104" s="13" t="s">
        <v>79</v>
      </c>
      <c r="B104" s="14"/>
      <c r="C104" s="14"/>
      <c r="D104" s="14"/>
      <c r="E104" s="14"/>
      <c r="F104" s="14"/>
      <c r="G104" s="14"/>
      <c r="H104" s="14"/>
      <c r="I104" s="15" t="n">
        <f aca="false">AO104+AQ104+AS104+AU104+AW104</f>
        <v>0.00691857749415889</v>
      </c>
      <c r="J104" s="43" t="n">
        <f aca="false">AP104+AR104+AT104+AV104+AX104</f>
        <v>74787.2490010298</v>
      </c>
      <c r="K104" s="15" t="n">
        <f aca="false">I104-DatosMinisterio!J104</f>
        <v>-2.68882138776405E-017</v>
      </c>
      <c r="L104" s="43" t="n">
        <f aca="false">J104-DatosMinisterio!K104</f>
        <v>0.249001029820647</v>
      </c>
      <c r="M104" s="44" t="n">
        <f aca="false">P138/P$145</f>
        <v>0.0210857865805635</v>
      </c>
      <c r="N104" s="43" t="n">
        <f aca="false">ROUND((N$111*M104),0)</f>
        <v>4330661</v>
      </c>
      <c r="O104" s="43" t="n">
        <f aca="false">N104-DatosMinisterio!L104</f>
        <v>2</v>
      </c>
      <c r="P104" s="14" t="n">
        <f aca="false">N104+J104</f>
        <v>4405448.24900103</v>
      </c>
      <c r="Q104" s="43" t="n">
        <f aca="false">P104-DatosMinisterio!M104</f>
        <v>2.24900102987885</v>
      </c>
      <c r="S104" s="14" t="n">
        <f aca="false">B104+DatosMinisterio!B104</f>
        <v>4525</v>
      </c>
      <c r="T104" s="14" t="n">
        <f aca="false">C104+DatosMinisterio!C104</f>
        <v>25</v>
      </c>
      <c r="U104" s="14" t="n">
        <f aca="false">D104+DatosMinisterio!D104</f>
        <v>318.5775</v>
      </c>
      <c r="V104" s="14" t="n">
        <f aca="false">E104+DatosMinisterio!E104</f>
        <v>194.603409090909</v>
      </c>
      <c r="W104" s="14" t="n">
        <f aca="false">F104+DatosMinisterio!F104</f>
        <v>7</v>
      </c>
      <c r="X104" s="14" t="n">
        <f aca="false">G104+DatosMinisterio!G104</f>
        <v>39</v>
      </c>
      <c r="Y104" s="14" t="n">
        <f aca="false">H104+DatosMinisterio!H104</f>
        <v>6</v>
      </c>
      <c r="Z104" s="14" t="n">
        <f aca="false">X104+0.33*Y104</f>
        <v>40.98</v>
      </c>
      <c r="AC104" s="50" t="n">
        <f aca="false">IF(T104&gt;0,S104/T104,0)</f>
        <v>181</v>
      </c>
      <c r="AD104" s="51" t="n">
        <f aca="false">EXP((((AC104-AC$111)/AC$112+2)/4-1.9)^3)</f>
        <v>0.0385664887700275</v>
      </c>
      <c r="AE104" s="52" t="n">
        <f aca="false">S104/U104</f>
        <v>14.203765174879</v>
      </c>
      <c r="AF104" s="51" t="n">
        <f aca="false">EXP((((AE104-AE$111)/AE$112+2)/4-1.9)^3)</f>
        <v>0.018618527708437</v>
      </c>
      <c r="AG104" s="51" t="n">
        <f aca="false">V104/U104</f>
        <v>0.610851077338823</v>
      </c>
      <c r="AH104" s="51" t="n">
        <f aca="false">EXP((((AG104-AG$111)/AG$112+2)/4-1.9)^3)</f>
        <v>0.044379271815315</v>
      </c>
      <c r="AI104" s="51" t="n">
        <f aca="false">W104/U104</f>
        <v>0.0219726754086525</v>
      </c>
      <c r="AJ104" s="51" t="n">
        <f aca="false">EXP((((AI104-AI$111)/AI$112+2)/4-1.9)^3)</f>
        <v>0.00954556037409185</v>
      </c>
      <c r="AK104" s="51" t="n">
        <f aca="false">Z104/U104</f>
        <v>0.128634319749512</v>
      </c>
      <c r="AL104" s="51" t="n">
        <f aca="false">EXP((((AK104-AK$111)/AK$112+2)/4-1.9)^3)</f>
        <v>0.00981819605739064</v>
      </c>
      <c r="AM104" s="51" t="n">
        <f aca="false">0.01*AD104+0.15*AF104+0.24*AH104+0.25*AJ104+0.35*AL104</f>
        <v>0.0196522279932511</v>
      </c>
      <c r="AO104" s="44" t="n">
        <f aca="false">0.01*AD104/$AM$111</f>
        <v>0.000135773532306197</v>
      </c>
      <c r="AP104" s="43" t="n">
        <f aca="false">AO104*$J$111</f>
        <v>1467.66137647598</v>
      </c>
      <c r="AQ104" s="44" t="n">
        <f aca="false">0.15*AF104/$AM$111</f>
        <v>0.000983199412470202</v>
      </c>
      <c r="AR104" s="43" t="n">
        <f aca="false">AQ104*$J$111</f>
        <v>10628.0198986214</v>
      </c>
      <c r="AS104" s="44" t="n">
        <f aca="false">0.24*AH104/$AM$111</f>
        <v>0.0037496991949498</v>
      </c>
      <c r="AT104" s="43" t="n">
        <f aca="false">AS104*$J$111</f>
        <v>40532.8534093068</v>
      </c>
      <c r="AU104" s="44" t="n">
        <f aca="false">0.25*AJ104/$AM$111</f>
        <v>0.000840129923131445</v>
      </c>
      <c r="AV104" s="43" t="n">
        <f aca="false">AU104*$J$111</f>
        <v>9081.49194071952</v>
      </c>
      <c r="AW104" s="44" t="n">
        <f aca="false">0.35*AL104/$AM$111</f>
        <v>0.00120977543130125</v>
      </c>
      <c r="AX104" s="43" t="n">
        <f aca="false">AW104*$J$111</f>
        <v>13077.2223759061</v>
      </c>
    </row>
    <row r="105" customFormat="false" ht="13.8" hidden="false" customHeight="false" outlineLevel="0" collapsed="false">
      <c r="A105" s="13" t="s">
        <v>80</v>
      </c>
      <c r="B105" s="14"/>
      <c r="C105" s="14"/>
      <c r="D105" s="14"/>
      <c r="E105" s="14"/>
      <c r="F105" s="14"/>
      <c r="G105" s="14"/>
      <c r="H105" s="14"/>
      <c r="I105" s="15" t="n">
        <f aca="false">AO105+AQ105+AS105+AU105+AW105</f>
        <v>0.0213037882124265</v>
      </c>
      <c r="J105" s="43" t="n">
        <f aca="false">AP105+AR105+AT105+AV105+AX105</f>
        <v>230286.025567115</v>
      </c>
      <c r="K105" s="15" t="n">
        <f aca="false">I105-DatosMinisterio!J105</f>
        <v>0</v>
      </c>
      <c r="L105" s="43" t="n">
        <f aca="false">J105-DatosMinisterio!K105</f>
        <v>0.0255671154300217</v>
      </c>
      <c r="M105" s="44" t="n">
        <f aca="false">P139/P$145</f>
        <v>0.0126605734413567</v>
      </c>
      <c r="N105" s="43" t="n">
        <f aca="false">ROUND((N$111*M105),0)</f>
        <v>2600266</v>
      </c>
      <c r="O105" s="43" t="n">
        <f aca="false">N105-DatosMinisterio!L105</f>
        <v>-1</v>
      </c>
      <c r="P105" s="14" t="n">
        <f aca="false">N105+J105</f>
        <v>2830552.02556712</v>
      </c>
      <c r="Q105" s="43" t="n">
        <f aca="false">P105-DatosMinisterio!M105</f>
        <v>-0.974432884715498</v>
      </c>
      <c r="S105" s="14" t="n">
        <f aca="false">B105+DatosMinisterio!B105</f>
        <v>6688</v>
      </c>
      <c r="T105" s="14" t="n">
        <f aca="false">C105+DatosMinisterio!C105</f>
        <v>45</v>
      </c>
      <c r="U105" s="14" t="n">
        <f aca="false">D105+DatosMinisterio!D105</f>
        <v>384.155</v>
      </c>
      <c r="V105" s="14" t="n">
        <f aca="false">E105+DatosMinisterio!E105</f>
        <v>287.383409090909</v>
      </c>
      <c r="W105" s="14" t="n">
        <f aca="false">F105+DatosMinisterio!F105</f>
        <v>15</v>
      </c>
      <c r="X105" s="14" t="n">
        <f aca="false">G105+DatosMinisterio!G105</f>
        <v>50</v>
      </c>
      <c r="Y105" s="14" t="n">
        <f aca="false">H105+DatosMinisterio!H105</f>
        <v>17</v>
      </c>
      <c r="Z105" s="14" t="n">
        <f aca="false">X105+0.33*Y105</f>
        <v>55.61</v>
      </c>
      <c r="AC105" s="50" t="n">
        <f aca="false">IF(T105&gt;0,S105/T105,0)</f>
        <v>148.622222222222</v>
      </c>
      <c r="AD105" s="51" t="n">
        <f aca="false">EXP((((AC105-AC$111)/AC$112+2)/4-1.9)^3)</f>
        <v>0.0182526199210777</v>
      </c>
      <c r="AE105" s="52" t="n">
        <f aca="false">S105/U105</f>
        <v>17.4096393382879</v>
      </c>
      <c r="AF105" s="51" t="n">
        <f aca="false">EXP((((AE105-AE$111)/AE$112+2)/4-1.9)^3)</f>
        <v>0.0629754246823478</v>
      </c>
      <c r="AG105" s="51" t="n">
        <f aca="false">V105/U105</f>
        <v>0.74809233015556</v>
      </c>
      <c r="AH105" s="51" t="n">
        <f aca="false">EXP((((AG105-AG$111)/AG$112+2)/4-1.9)^3)</f>
        <v>0.182858822420984</v>
      </c>
      <c r="AI105" s="51" t="n">
        <f aca="false">W105/U105</f>
        <v>0.039046738946519</v>
      </c>
      <c r="AJ105" s="51" t="n">
        <f aca="false">EXP((((AI105-AI$111)/AI$112+2)/4-1.9)^3)</f>
        <v>0.0125580214213377</v>
      </c>
      <c r="AK105" s="51" t="n">
        <f aca="false">Z105/U105</f>
        <v>0.144759276854395</v>
      </c>
      <c r="AL105" s="51" t="n">
        <f aca="false">EXP((((AK105-AK$111)/AK$112+2)/4-1.9)^3)</f>
        <v>0.0110256409304653</v>
      </c>
      <c r="AM105" s="51" t="n">
        <f aca="false">0.01*AD105+0.15*AF105+0.24*AH105+0.25*AJ105+0.35*AL105</f>
        <v>0.0605134369635964</v>
      </c>
      <c r="AO105" s="44" t="n">
        <f aca="false">0.01*AD105/$AM$111</f>
        <v>6.42584471535603E-005</v>
      </c>
      <c r="AP105" s="43" t="n">
        <f aca="false">AO105*$J$111</f>
        <v>694.609909587645</v>
      </c>
      <c r="AQ105" s="44" t="n">
        <f aca="false">0.15*AF105/$AM$111</f>
        <v>0.00332557984806112</v>
      </c>
      <c r="AR105" s="43" t="n">
        <f aca="false">AQ105*$J$111</f>
        <v>35948.2810418372</v>
      </c>
      <c r="AS105" s="44" t="n">
        <f aca="false">0.24*AH105/$AM$111</f>
        <v>0.015450131360308</v>
      </c>
      <c r="AT105" s="43" t="n">
        <f aca="false">AS105*$J$111</f>
        <v>167010.172556064</v>
      </c>
      <c r="AU105" s="44" t="n">
        <f aca="false">0.25*AJ105/$AM$111</f>
        <v>0.00110526455838327</v>
      </c>
      <c r="AV105" s="43" t="n">
        <f aca="false">AU105*$J$111</f>
        <v>11947.4987177075</v>
      </c>
      <c r="AW105" s="44" t="n">
        <f aca="false">0.35*AL105/$AM$111</f>
        <v>0.00135855399852051</v>
      </c>
      <c r="AX105" s="43" t="n">
        <f aca="false">AW105*$J$111</f>
        <v>14685.4633419193</v>
      </c>
    </row>
    <row r="106" customFormat="false" ht="13.8" hidden="false" customHeight="false" outlineLevel="0" collapsed="false">
      <c r="A106" s="13" t="s">
        <v>81</v>
      </c>
      <c r="B106" s="14"/>
      <c r="C106" s="14"/>
      <c r="D106" s="14"/>
      <c r="E106" s="14"/>
      <c r="F106" s="14"/>
      <c r="G106" s="14"/>
      <c r="H106" s="14"/>
      <c r="I106" s="15" t="n">
        <f aca="false">AO106+AQ106+AS106+AU106+AW106</f>
        <v>0.017341824889445</v>
      </c>
      <c r="J106" s="43" t="n">
        <f aca="false">AP106+AR106+AT106+AV106+AX106</f>
        <v>187458.675896042</v>
      </c>
      <c r="K106" s="15" t="n">
        <f aca="false">I106-DatosMinisterio!J106</f>
        <v>0</v>
      </c>
      <c r="L106" s="43" t="n">
        <f aca="false">J106-DatosMinisterio!K106</f>
        <v>-0.324103957973421</v>
      </c>
      <c r="M106" s="44" t="n">
        <f aca="false">P140/P$145</f>
        <v>0.0190475355958525</v>
      </c>
      <c r="N106" s="43" t="n">
        <f aca="false">ROUND((N$111*M106),0)</f>
        <v>3912039</v>
      </c>
      <c r="O106" s="43" t="n">
        <f aca="false">N106-DatosMinisterio!L106</f>
        <v>-1</v>
      </c>
      <c r="P106" s="14" t="n">
        <f aca="false">N106+J106</f>
        <v>4099497.67589604</v>
      </c>
      <c r="Q106" s="43" t="n">
        <f aca="false">P106-DatosMinisterio!M106</f>
        <v>-1.32410395797342</v>
      </c>
      <c r="S106" s="14" t="n">
        <f aca="false">B106+DatosMinisterio!B106</f>
        <v>6649</v>
      </c>
      <c r="T106" s="14" t="n">
        <f aca="false">C106+DatosMinisterio!C106</f>
        <v>36</v>
      </c>
      <c r="U106" s="14" t="n">
        <f aca="false">D106+DatosMinisterio!D106</f>
        <v>295.811363636364</v>
      </c>
      <c r="V106" s="14" t="n">
        <f aca="false">E106+DatosMinisterio!E106</f>
        <v>173.150681818182</v>
      </c>
      <c r="W106" s="14" t="n">
        <f aca="false">F106+DatosMinisterio!F106</f>
        <v>3</v>
      </c>
      <c r="X106" s="14" t="n">
        <f aca="false">G106+DatosMinisterio!G106</f>
        <v>15</v>
      </c>
      <c r="Y106" s="14" t="n">
        <f aca="false">H106+DatosMinisterio!H106</f>
        <v>0</v>
      </c>
      <c r="Z106" s="14" t="n">
        <f aca="false">X106+0.33*Y106</f>
        <v>15</v>
      </c>
      <c r="AC106" s="50" t="n">
        <f aca="false">IF(T106&gt;0,S106/T106,0)</f>
        <v>184.694444444444</v>
      </c>
      <c r="AD106" s="51" t="n">
        <f aca="false">EXP((((AC106-AC$111)/AC$112+2)/4-1.9)^3)</f>
        <v>0.0417326148488348</v>
      </c>
      <c r="AE106" s="52" t="n">
        <f aca="false">S106/U106</f>
        <v>22.4771621964243</v>
      </c>
      <c r="AF106" s="51" t="n">
        <f aca="false">EXP((((AE106-AE$111)/AE$112+2)/4-1.9)^3)</f>
        <v>0.248713725337305</v>
      </c>
      <c r="AG106" s="51" t="n">
        <f aca="false">V106/U106</f>
        <v>0.585341549052298</v>
      </c>
      <c r="AH106" s="51" t="n">
        <f aca="false">EXP((((AG106-AG$111)/AG$112+2)/4-1.9)^3)</f>
        <v>0.0319466074518598</v>
      </c>
      <c r="AI106" s="51" t="n">
        <f aca="false">W106/U106</f>
        <v>0.0101415982236837</v>
      </c>
      <c r="AJ106" s="51" t="n">
        <f aca="false">EXP((((AI106-AI$111)/AI$112+2)/4-1.9)^3)</f>
        <v>0.00784163683552078</v>
      </c>
      <c r="AK106" s="51" t="n">
        <f aca="false">Z106/U106</f>
        <v>0.0507079911184185</v>
      </c>
      <c r="AL106" s="51" t="n">
        <f aca="false">EXP((((AK106-AK$111)/AK$112+2)/4-1.9)^3)</f>
        <v>0.00544998646096686</v>
      </c>
      <c r="AM106" s="51" t="n">
        <f aca="false">0.01*AD106+0.15*AF106+0.24*AH106+0.25*AJ106+0.35*AL106</f>
        <v>0.0492594752077491</v>
      </c>
      <c r="AO106" s="44" t="n">
        <f aca="false">0.01*AD106/$AM$111</f>
        <v>0.000146919896290998</v>
      </c>
      <c r="AP106" s="43" t="n">
        <f aca="false">AO106*$J$111</f>
        <v>1588.14942470427</v>
      </c>
      <c r="AQ106" s="44" t="n">
        <f aca="false">0.15*AF106/$AM$111</f>
        <v>0.0131339702287041</v>
      </c>
      <c r="AR106" s="43" t="n">
        <f aca="false">AQ106*$J$111</f>
        <v>141973.332335366</v>
      </c>
      <c r="AS106" s="44" t="n">
        <f aca="false">0.24*AH106/$AM$111</f>
        <v>0.00269923690370866</v>
      </c>
      <c r="AT106" s="43" t="n">
        <f aca="false">AS106*$J$111</f>
        <v>29177.7468129624</v>
      </c>
      <c r="AU106" s="44" t="n">
        <f aca="false">0.25*AJ106/$AM$111</f>
        <v>0.00069016312229627</v>
      </c>
      <c r="AV106" s="43" t="n">
        <f aca="false">AU106*$J$111</f>
        <v>7460.40661134119</v>
      </c>
      <c r="AW106" s="44" t="n">
        <f aca="false">0.35*AL106/$AM$111</f>
        <v>0.000671534738445061</v>
      </c>
      <c r="AX106" s="43" t="n">
        <f aca="false">AW106*$J$111</f>
        <v>7259.04071166841</v>
      </c>
    </row>
    <row r="107" customFormat="false" ht="13.8" hidden="false" customHeight="false" outlineLevel="0" collapsed="false">
      <c r="A107" s="13" t="s">
        <v>82</v>
      </c>
      <c r="B107" s="14"/>
      <c r="C107" s="14"/>
      <c r="D107" s="14"/>
      <c r="E107" s="14"/>
      <c r="F107" s="14"/>
      <c r="G107" s="14"/>
      <c r="H107" s="14"/>
      <c r="I107" s="15" t="n">
        <f aca="false">AO107+AQ107+AS107+AU107+AW107</f>
        <v>0.00624285914112892</v>
      </c>
      <c r="J107" s="43" t="n">
        <f aca="false">AP107+AR107+AT107+AV107+AX107</f>
        <v>67482.9849720032</v>
      </c>
      <c r="K107" s="15" t="n">
        <f aca="false">I107-DatosMinisterio!J107</f>
        <v>-2.77555756156289E-017</v>
      </c>
      <c r="L107" s="43" t="n">
        <f aca="false">J107-DatosMinisterio!K107</f>
        <v>-0.0150279968511313</v>
      </c>
      <c r="M107" s="44" t="n">
        <f aca="false">P141/P$145</f>
        <v>0.0128735012863633</v>
      </c>
      <c r="N107" s="43" t="n">
        <f aca="false">ROUND((N$111*M107),0)</f>
        <v>2643997</v>
      </c>
      <c r="O107" s="43" t="n">
        <f aca="false">N107-DatosMinisterio!L107</f>
        <v>0</v>
      </c>
      <c r="P107" s="14" t="n">
        <f aca="false">N107+J107</f>
        <v>2711479.984972</v>
      </c>
      <c r="Q107" s="43" t="n">
        <f aca="false">P107-DatosMinisterio!M107</f>
        <v>-0.015027997083962</v>
      </c>
      <c r="S107" s="14" t="n">
        <f aca="false">B107+DatosMinisterio!B107</f>
        <v>3171</v>
      </c>
      <c r="T107" s="14" t="n">
        <f aca="false">C107+DatosMinisterio!C107</f>
        <v>28</v>
      </c>
      <c r="U107" s="14" t="n">
        <f aca="false">D107+DatosMinisterio!D107</f>
        <v>363.6175</v>
      </c>
      <c r="V107" s="14" t="n">
        <f aca="false">E107+DatosMinisterio!E107</f>
        <v>206.119318181818</v>
      </c>
      <c r="W107" s="14" t="n">
        <f aca="false">F107+DatosMinisterio!F107</f>
        <v>32</v>
      </c>
      <c r="X107" s="14" t="n">
        <f aca="false">G107+DatosMinisterio!G107</f>
        <v>61</v>
      </c>
      <c r="Y107" s="14" t="n">
        <f aca="false">H107+DatosMinisterio!H107</f>
        <v>17</v>
      </c>
      <c r="Z107" s="14" t="n">
        <f aca="false">X107+0.33*Y107</f>
        <v>66.61</v>
      </c>
      <c r="AC107" s="50" t="n">
        <f aca="false">IF(T107&gt;0,S107/T107,0)</f>
        <v>113.25</v>
      </c>
      <c r="AD107" s="51" t="n">
        <f aca="false">EXP((((AC107-AC$111)/AC$112+2)/4-1.9)^3)</f>
        <v>0.00713433944751394</v>
      </c>
      <c r="AE107" s="52" t="n">
        <f aca="false">S107/U107</f>
        <v>8.7207023864363</v>
      </c>
      <c r="AF107" s="51" t="n">
        <f aca="false">EXP((((AE107-AE$111)/AE$112+2)/4-1.9)^3)</f>
        <v>0.00109715337554221</v>
      </c>
      <c r="AG107" s="51" t="n">
        <f aca="false">V107/U107</f>
        <v>0.566857530734406</v>
      </c>
      <c r="AH107" s="51" t="n">
        <f aca="false">EXP((((AG107-AG$111)/AG$112+2)/4-1.9)^3)</f>
        <v>0.0248278736866176</v>
      </c>
      <c r="AI107" s="51" t="n">
        <f aca="false">W107/U107</f>
        <v>0.0880045652368217</v>
      </c>
      <c r="AJ107" s="51" t="n">
        <f aca="false">EXP((((AI107-AI$111)/AI$112+2)/4-1.9)^3)</f>
        <v>0.0259617076222808</v>
      </c>
      <c r="AK107" s="51" t="n">
        <f aca="false">Z107/U107</f>
        <v>0.183187002825772</v>
      </c>
      <c r="AL107" s="51" t="n">
        <f aca="false">EXP((((AK107-AK$111)/AK$112+2)/4-1.9)^3)</f>
        <v>0.0144223319380179</v>
      </c>
      <c r="AM107" s="51" t="n">
        <f aca="false">0.01*AD107+0.15*AF107+0.24*AH107+0.25*AJ107+0.35*AL107</f>
        <v>0.0177328491694712</v>
      </c>
      <c r="AO107" s="44" t="n">
        <f aca="false">0.01*AD107/$AM$111</f>
        <v>2.5116480611873E-005</v>
      </c>
      <c r="AP107" s="43" t="n">
        <f aca="false">AO107*$J$111</f>
        <v>271.49981208356</v>
      </c>
      <c r="AQ107" s="44" t="n">
        <f aca="false">0.15*AF107/$AM$111</f>
        <v>5.79380158901593E-005</v>
      </c>
      <c r="AR107" s="43" t="n">
        <f aca="false">AQ107*$J$111</f>
        <v>626.288398830711</v>
      </c>
      <c r="AS107" s="44" t="n">
        <f aca="false">0.24*AH107/$AM$111</f>
        <v>0.00209775992635594</v>
      </c>
      <c r="AT107" s="43" t="n">
        <f aca="false">AS107*$J$111</f>
        <v>22676.0044372151</v>
      </c>
      <c r="AU107" s="44" t="n">
        <f aca="false">0.25*AJ107/$AM$111</f>
        <v>0.00228495830252846</v>
      </c>
      <c r="AV107" s="43" t="n">
        <f aca="false">AU107*$J$111</f>
        <v>24699.5492458441</v>
      </c>
      <c r="AW107" s="44" t="n">
        <f aca="false">0.35*AL107/$AM$111</f>
        <v>0.00177708641574249</v>
      </c>
      <c r="AX107" s="43" t="n">
        <f aca="false">AW107*$J$111</f>
        <v>19209.6430780297</v>
      </c>
    </row>
    <row r="108" customFormat="false" ht="13.8" hidden="false" customHeight="false" outlineLevel="0" collapsed="false">
      <c r="A108" s="13" t="s">
        <v>83</v>
      </c>
      <c r="B108" s="14"/>
      <c r="C108" s="14"/>
      <c r="D108" s="14"/>
      <c r="E108" s="14"/>
      <c r="F108" s="14"/>
      <c r="G108" s="14"/>
      <c r="H108" s="14"/>
      <c r="I108" s="15" t="n">
        <f aca="false">AO108+AQ108+AS108+AU108+AW108</f>
        <v>0.0150092060276555</v>
      </c>
      <c r="J108" s="43" t="n">
        <f aca="false">AP108+AR108+AT108+AV108+AX108</f>
        <v>162243.933734314</v>
      </c>
      <c r="K108" s="15" t="n">
        <f aca="false">I108-DatosMinisterio!J108</f>
        <v>-1.09287578986539E-016</v>
      </c>
      <c r="L108" s="43" t="n">
        <f aca="false">J108-DatosMinisterio!K108</f>
        <v>-0.0662656864151359</v>
      </c>
      <c r="M108" s="44" t="n">
        <f aca="false">P142/P$145</f>
        <v>0.0104852610952229</v>
      </c>
      <c r="N108" s="43" t="n">
        <f aca="false">ROUND((N$111*M108),0)</f>
        <v>2153494</v>
      </c>
      <c r="O108" s="43" t="n">
        <f aca="false">N108-DatosMinisterio!L108</f>
        <v>0</v>
      </c>
      <c r="P108" s="14" t="n">
        <f aca="false">N108+J108</f>
        <v>2315737.93373431</v>
      </c>
      <c r="Q108" s="43" t="n">
        <f aca="false">P108-DatosMinisterio!M108</f>
        <v>-0.0662656864151359</v>
      </c>
      <c r="S108" s="14" t="n">
        <f aca="false">B108+DatosMinisterio!B108</f>
        <v>6622</v>
      </c>
      <c r="T108" s="14" t="n">
        <f aca="false">C108+DatosMinisterio!C108</f>
        <v>26</v>
      </c>
      <c r="U108" s="14" t="n">
        <f aca="false">D108+DatosMinisterio!D108</f>
        <v>378.357954545455</v>
      </c>
      <c r="V108" s="14" t="n">
        <f aca="false">E108+DatosMinisterio!E108</f>
        <v>258.4925</v>
      </c>
      <c r="W108" s="14" t="n">
        <f aca="false">F108+DatosMinisterio!F108</f>
        <v>19</v>
      </c>
      <c r="X108" s="14" t="n">
        <f aca="false">G108+DatosMinisterio!G108</f>
        <v>47</v>
      </c>
      <c r="Y108" s="14" t="n">
        <f aca="false">H108+DatosMinisterio!H108</f>
        <v>11</v>
      </c>
      <c r="Z108" s="14" t="n">
        <f aca="false">X108+0.33*Y108</f>
        <v>50.63</v>
      </c>
      <c r="AC108" s="50" t="n">
        <f aca="false">IF(T108&gt;0,S108/T108,0)</f>
        <v>254.692307692308</v>
      </c>
      <c r="AD108" s="51" t="n">
        <f aca="false">EXP((((AC108-AC$111)/AC$112+2)/4-1.9)^3)</f>
        <v>0.14770779904019</v>
      </c>
      <c r="AE108" s="52" t="n">
        <f aca="false">S108/U108</f>
        <v>17.5019447072427</v>
      </c>
      <c r="AF108" s="51" t="n">
        <f aca="false">EXP((((AE108-AE$111)/AE$112+2)/4-1.9)^3)</f>
        <v>0.0649450883281794</v>
      </c>
      <c r="AG108" s="51" t="n">
        <f aca="false">V108/U108</f>
        <v>0.683195627036686</v>
      </c>
      <c r="AH108" s="51" t="n">
        <f aca="false">EXP((((AG108-AG$111)/AG$112+2)/4-1.9)^3)</f>
        <v>0.100470795801593</v>
      </c>
      <c r="AI108" s="51" t="n">
        <f aca="false">W108/U108</f>
        <v>0.05021699629079</v>
      </c>
      <c r="AJ108" s="51" t="n">
        <f aca="false">EXP((((AI108-AI$111)/AI$112+2)/4-1.9)^3)</f>
        <v>0.0149369237612774</v>
      </c>
      <c r="AK108" s="51" t="n">
        <f aca="false">Z108/U108</f>
        <v>0.133815080115931</v>
      </c>
      <c r="AL108" s="51" t="n">
        <f aca="false">EXP((((AK108-AK$111)/AK$112+2)/4-1.9)^3)</f>
        <v>0.0101931578625097</v>
      </c>
      <c r="AM108" s="51" t="n">
        <f aca="false">0.01*AD108+0.15*AF108+0.24*AH108+0.25*AJ108+0.35*AL108</f>
        <v>0.0426336684242089</v>
      </c>
      <c r="AO108" s="44" t="n">
        <f aca="false">0.01*AD108/$AM$111</f>
        <v>0.000520006105415706</v>
      </c>
      <c r="AP108" s="43" t="n">
        <f aca="false">AO108*$J$111</f>
        <v>5621.07255727257</v>
      </c>
      <c r="AQ108" s="44" t="n">
        <f aca="false">0.15*AF108/$AM$111</f>
        <v>0.00342959302083568</v>
      </c>
      <c r="AR108" s="43" t="n">
        <f aca="false">AQ108*$J$111</f>
        <v>37072.6247466299</v>
      </c>
      <c r="AS108" s="44" t="n">
        <f aca="false">0.24*AH108/$AM$111</f>
        <v>0.00848899152065833</v>
      </c>
      <c r="AT108" s="43" t="n">
        <f aca="false">AS108*$J$111</f>
        <v>91762.8404334708</v>
      </c>
      <c r="AU108" s="44" t="n">
        <f aca="false">0.25*AJ108/$AM$111</f>
        <v>0.00131463802224142</v>
      </c>
      <c r="AV108" s="43" t="n">
        <f aca="false">AU108*$J$111</f>
        <v>14210.7479750855</v>
      </c>
      <c r="AW108" s="44" t="n">
        <f aca="false">0.35*AL108/$AM$111</f>
        <v>0.00125597735850436</v>
      </c>
      <c r="AX108" s="43" t="n">
        <f aca="false">AW108*$J$111</f>
        <v>13576.6480218547</v>
      </c>
    </row>
    <row r="109" customFormat="false" ht="13.8" hidden="false" customHeight="false" outlineLevel="0" collapsed="false">
      <c r="A109" s="13" t="s">
        <v>84</v>
      </c>
      <c r="B109" s="14"/>
      <c r="C109" s="14"/>
      <c r="D109" s="14"/>
      <c r="E109" s="14"/>
      <c r="F109" s="14"/>
      <c r="G109" s="14"/>
      <c r="H109" s="14"/>
      <c r="I109" s="15" t="n">
        <f aca="false">AO109+AQ109+AS109+AU109+AW109</f>
        <v>0.0167276249288388</v>
      </c>
      <c r="J109" s="43" t="n">
        <f aca="false">AP109+AR109+AT109+AV109+AX109</f>
        <v>180819.402804274</v>
      </c>
      <c r="K109" s="15" t="n">
        <f aca="false">I109-DatosMinisterio!J109</f>
        <v>0</v>
      </c>
      <c r="L109" s="43" t="n">
        <f aca="false">J109-DatosMinisterio!K109</f>
        <v>0.402804273995571</v>
      </c>
      <c r="M109" s="44" t="n">
        <f aca="false">P143/P$145</f>
        <v>0.00763064360916292</v>
      </c>
      <c r="N109" s="43" t="n">
        <f aca="false">ROUND((N$111*M109),0)</f>
        <v>1567204</v>
      </c>
      <c r="O109" s="43" t="n">
        <f aca="false">N109-DatosMinisterio!L109</f>
        <v>0</v>
      </c>
      <c r="P109" s="14" t="n">
        <f aca="false">N109+J109</f>
        <v>1748023.40280427</v>
      </c>
      <c r="Q109" s="43" t="n">
        <f aca="false">P109-DatosMinisterio!M109</f>
        <v>0.402804274111986</v>
      </c>
      <c r="S109" s="14" t="n">
        <f aca="false">B109+DatosMinisterio!B109</f>
        <v>8100</v>
      </c>
      <c r="T109" s="14" t="n">
        <f aca="false">C109+DatosMinisterio!C109</f>
        <v>52</v>
      </c>
      <c r="U109" s="14" t="n">
        <f aca="false">D109+DatosMinisterio!D109</f>
        <v>427.685</v>
      </c>
      <c r="V109" s="14" t="n">
        <f aca="false">E109+DatosMinisterio!E109</f>
        <v>276.100681818182</v>
      </c>
      <c r="W109" s="14" t="n">
        <f aca="false">F109+DatosMinisterio!F109</f>
        <v>43</v>
      </c>
      <c r="X109" s="14" t="n">
        <f aca="false">G109+DatosMinisterio!G109</f>
        <v>107</v>
      </c>
      <c r="Y109" s="14" t="n">
        <f aca="false">H109+DatosMinisterio!H109</f>
        <v>9</v>
      </c>
      <c r="Z109" s="14" t="n">
        <f aca="false">X109+0.33*Y109</f>
        <v>109.97</v>
      </c>
      <c r="AC109" s="50" t="n">
        <f aca="false">IF(T109&gt;0,S109/T109,0)</f>
        <v>155.769230769231</v>
      </c>
      <c r="AD109" s="51" t="n">
        <f aca="false">EXP((((AC109-AC$111)/AC$112+2)/4-1.9)^3)</f>
        <v>0.0217227368814185</v>
      </c>
      <c r="AE109" s="52" t="n">
        <f aca="false">S109/U109</f>
        <v>18.9391725218327</v>
      </c>
      <c r="AF109" s="51" t="n">
        <f aca="false">EXP((((AE109-AE$111)/AE$112+2)/4-1.9)^3)</f>
        <v>0.101900557788374</v>
      </c>
      <c r="AG109" s="51" t="n">
        <f aca="false">V109/U109</f>
        <v>0.64557017856175</v>
      </c>
      <c r="AH109" s="51" t="n">
        <f aca="false">EXP((((AG109-AG$111)/AG$112+2)/4-1.9)^3)</f>
        <v>0.0670586598484996</v>
      </c>
      <c r="AI109" s="51" t="n">
        <f aca="false">W109/U109</f>
        <v>0.100541286227013</v>
      </c>
      <c r="AJ109" s="51" t="n">
        <f aca="false">EXP((((AI109-AI$111)/AI$112+2)/4-1.9)^3)</f>
        <v>0.0308363956282823</v>
      </c>
      <c r="AK109" s="51" t="n">
        <f aca="false">Z109/U109</f>
        <v>0.257128494101968</v>
      </c>
      <c r="AL109" s="51" t="n">
        <f aca="false">EXP((((AK109-AK$111)/AK$112+2)/4-1.9)^3)</f>
        <v>0.0234552889900708</v>
      </c>
      <c r="AM109" s="51" t="n">
        <f aca="false">0.01*AD109+0.15*AF109+0.24*AH109+0.25*AJ109+0.35*AL109</f>
        <v>0.0475148394543055</v>
      </c>
      <c r="AO109" s="44" t="n">
        <f aca="false">0.01*AD109/$AM$111</f>
        <v>7.64750126809691E-005</v>
      </c>
      <c r="AP109" s="43" t="n">
        <f aca="false">AO109*$J$111</f>
        <v>826.666438376558</v>
      </c>
      <c r="AQ109" s="44" t="n">
        <f aca="false">0.15*AF109/$AM$111</f>
        <v>0.00538112197252386</v>
      </c>
      <c r="AR109" s="43" t="n">
        <f aca="false">AQ109*$J$111</f>
        <v>58167.9267456091</v>
      </c>
      <c r="AS109" s="44" t="n">
        <f aca="false">0.24*AH109/$AM$111</f>
        <v>0.00566592899258788</v>
      </c>
      <c r="AT109" s="43" t="n">
        <f aca="false">AS109*$J$111</f>
        <v>61246.5846842898</v>
      </c>
      <c r="AU109" s="44" t="n">
        <f aca="false">0.25*AJ109/$AM$111</f>
        <v>0.00271399243978952</v>
      </c>
      <c r="AV109" s="43" t="n">
        <f aca="false">AU109*$J$111</f>
        <v>29337.2486689371</v>
      </c>
      <c r="AW109" s="44" t="n">
        <f aca="false">0.35*AL109/$AM$111</f>
        <v>0.00289010651125658</v>
      </c>
      <c r="AX109" s="43" t="n">
        <f aca="false">AW109*$J$111</f>
        <v>31240.9762670614</v>
      </c>
    </row>
    <row r="110" customFormat="false" ht="13.8" hidden="false" customHeight="false" outlineLevel="0" collapsed="false">
      <c r="A110" s="16" t="s">
        <v>85</v>
      </c>
      <c r="B110" s="17"/>
      <c r="C110" s="17"/>
      <c r="D110" s="17"/>
      <c r="E110" s="17"/>
      <c r="F110" s="17"/>
      <c r="G110" s="17"/>
      <c r="H110" s="17"/>
      <c r="I110" s="18" t="n">
        <f aca="false">AO110+AQ110+AS110+AU110+AW110</f>
        <v>0.0118584398856352</v>
      </c>
      <c r="J110" s="53" t="n">
        <f aca="false">AP110+AR110+AT110+AV110+AX110</f>
        <v>128185.323824079</v>
      </c>
      <c r="K110" s="15" t="n">
        <f aca="false">I110-DatosMinisterio!J110</f>
        <v>-4.33680868994202E-017</v>
      </c>
      <c r="L110" s="43" t="n">
        <f aca="false">J110-DatosMinisterio!K110</f>
        <v>0.323824078586767</v>
      </c>
      <c r="M110" s="44" t="n">
        <f aca="false">P144/P$145</f>
        <v>0.00698337398933723</v>
      </c>
      <c r="N110" s="43" t="n">
        <f aca="false">ROUND((N$111*M110),0)</f>
        <v>1434266</v>
      </c>
      <c r="O110" s="43" t="n">
        <f aca="false">N110-DatosMinisterio!L110</f>
        <v>-1</v>
      </c>
      <c r="P110" s="14" t="n">
        <f aca="false">N110+J110</f>
        <v>1562451.32382408</v>
      </c>
      <c r="Q110" s="43" t="n">
        <f aca="false">P110-DatosMinisterio!M110</f>
        <v>-0.676175921456888</v>
      </c>
      <c r="S110" s="17" t="n">
        <f aca="false">B110+DatosMinisterio!B110</f>
        <v>8323</v>
      </c>
      <c r="T110" s="17" t="n">
        <f aca="false">C110+DatosMinisterio!C110</f>
        <v>32</v>
      </c>
      <c r="U110" s="17" t="n">
        <f aca="false">D110+DatosMinisterio!D110</f>
        <v>437.795681818182</v>
      </c>
      <c r="V110" s="17" t="n">
        <f aca="false">E110+DatosMinisterio!E110</f>
        <v>256.476590909091</v>
      </c>
      <c r="W110" s="17" t="n">
        <f aca="false">F110+DatosMinisterio!F110</f>
        <v>24</v>
      </c>
      <c r="X110" s="17" t="n">
        <f aca="false">G110+DatosMinisterio!G110</f>
        <v>73</v>
      </c>
      <c r="Y110" s="17" t="n">
        <f aca="false">H110+DatosMinisterio!H110</f>
        <v>10</v>
      </c>
      <c r="Z110" s="17" t="n">
        <f aca="false">X110+0.33*Y110</f>
        <v>76.3</v>
      </c>
      <c r="AC110" s="50" t="n">
        <f aca="false">IF(T110&gt;0,S110/T110,0)</f>
        <v>260.09375</v>
      </c>
      <c r="AD110" s="51" t="n">
        <f aca="false">EXP((((AC110-AC$111)/AC$112+2)/4-1.9)^3)</f>
        <v>0.160077916146644</v>
      </c>
      <c r="AE110" s="52" t="n">
        <f aca="false">S110/U110</f>
        <v>19.0111514244139</v>
      </c>
      <c r="AF110" s="51" t="n">
        <f aca="false">EXP((((AE110-AE$111)/AE$112+2)/4-1.9)^3)</f>
        <v>0.104079179881055</v>
      </c>
      <c r="AG110" s="51" t="n">
        <f aca="false">V110/U110</f>
        <v>0.585836273770299</v>
      </c>
      <c r="AH110" s="51" t="n">
        <f aca="false">EXP((((AG110-AG$111)/AG$112+2)/4-1.9)^3)</f>
        <v>0.0321576688524554</v>
      </c>
      <c r="AI110" s="51" t="n">
        <f aca="false">W110/U110</f>
        <v>0.054820093017654</v>
      </c>
      <c r="AJ110" s="51" t="n">
        <f aca="false">EXP((((AI110-AI$111)/AI$112+2)/4-1.9)^3)</f>
        <v>0.0160220895170868</v>
      </c>
      <c r="AK110" s="51" t="n">
        <f aca="false">Z110/U110</f>
        <v>0.174282212385292</v>
      </c>
      <c r="AL110" s="51" t="n">
        <f aca="false">EXP((((AK110-AK$111)/AK$112+2)/4-1.9)^3)</f>
        <v>0.0135654120691761</v>
      </c>
      <c r="AM110" s="51" t="n">
        <f aca="false">0.01*AD110+0.15*AF110+0.24*AH110+0.25*AJ110+0.35*AL110</f>
        <v>0.0336839132716973</v>
      </c>
      <c r="AO110" s="44" t="n">
        <f aca="false">0.01*AD110/$AM$111</f>
        <v>0.000563555169594186</v>
      </c>
      <c r="AP110" s="43" t="n">
        <f aca="false">AO110*$J$111</f>
        <v>6091.82174079006</v>
      </c>
      <c r="AQ110" s="44" t="n">
        <f aca="false">0.15*AF110/$AM$111</f>
        <v>0.00549616973543305</v>
      </c>
      <c r="AR110" s="43" t="n">
        <f aca="false">AQ110*$J$111</f>
        <v>59411.5502648897</v>
      </c>
      <c r="AS110" s="44" t="n">
        <f aca="false">0.24*AH110/$AM$111</f>
        <v>0.00271706993096499</v>
      </c>
      <c r="AT110" s="43" t="n">
        <f aca="false">AS110*$J$111</f>
        <v>29370.5152037172</v>
      </c>
      <c r="AU110" s="44" t="n">
        <f aca="false">0.25*AJ110/$AM$111</f>
        <v>0.00141014632005571</v>
      </c>
      <c r="AV110" s="43" t="n">
        <f aca="false">AU110*$J$111</f>
        <v>15243.1571453712</v>
      </c>
      <c r="AW110" s="44" t="n">
        <f aca="false">0.35*AL110/$AM$111</f>
        <v>0.00167149872958722</v>
      </c>
      <c r="AX110" s="43" t="n">
        <f aca="false">AW110*$J$111</f>
        <v>18068.2794693104</v>
      </c>
    </row>
    <row r="111" customFormat="false" ht="13.8" hidden="false" customHeight="false" outlineLevel="0" collapsed="false">
      <c r="A111" s="19" t="s">
        <v>49</v>
      </c>
      <c r="B111" s="20"/>
      <c r="C111" s="20"/>
      <c r="D111" s="20"/>
      <c r="E111" s="20"/>
      <c r="F111" s="20"/>
      <c r="G111" s="20"/>
      <c r="H111" s="20"/>
      <c r="I111" s="21" t="n">
        <f aca="false">SUM(I84:I110)</f>
        <v>1</v>
      </c>
      <c r="J111" s="60" t="n">
        <f aca="false">DatosMinisterio!K111</f>
        <v>10809628</v>
      </c>
      <c r="K111" s="58" t="n">
        <f aca="false">I111-DatosMinisterio!J111</f>
        <v>0</v>
      </c>
      <c r="L111" s="60" t="n">
        <f aca="false">J111-DatosMinisterio!K111</f>
        <v>0</v>
      </c>
      <c r="M111" s="61"/>
      <c r="N111" s="60" t="n">
        <f aca="false">DatosMinisterio!L111</f>
        <v>205382935</v>
      </c>
      <c r="O111" s="60"/>
      <c r="P111" s="20" t="n">
        <f aca="false">DatosMinisterio!M111</f>
        <v>216192563</v>
      </c>
      <c r="Q111" s="60"/>
      <c r="S111" s="20"/>
      <c r="T111" s="20"/>
      <c r="U111" s="20"/>
      <c r="V111" s="20"/>
      <c r="W111" s="20"/>
      <c r="X111" s="20"/>
      <c r="Y111" s="20"/>
      <c r="Z111" s="20"/>
      <c r="AB111" s="63" t="s">
        <v>207</v>
      </c>
      <c r="AC111" s="63" t="n">
        <f aca="false">AVERAGE(AC86:AC110)</f>
        <v>206.115397109073</v>
      </c>
      <c r="AD111" s="20"/>
      <c r="AE111" s="63" t="n">
        <f aca="false">AVERAGE(AE86:AE110)</f>
        <v>17.4725371293995</v>
      </c>
      <c r="AF111" s="20"/>
      <c r="AG111" s="65" t="n">
        <f aca="false">AVERAGE(AG86:AG110)</f>
        <v>0.641898893625018</v>
      </c>
      <c r="AH111" s="20"/>
      <c r="AI111" s="65" t="n">
        <f aca="false">AVERAGE(AI86:AI110)</f>
        <v>0.159327226524575</v>
      </c>
      <c r="AJ111" s="20"/>
      <c r="AK111" s="65" t="n">
        <f aca="false">AVERAGE(AK86:AK110)</f>
        <v>0.433868601828838</v>
      </c>
      <c r="AL111" s="20"/>
      <c r="AM111" s="65" t="n">
        <f aca="false">SUM(AM86:AM110)</f>
        <v>2.84050124607881</v>
      </c>
      <c r="AO111" s="61" t="n">
        <f aca="false">SUM(AO84:AO110)</f>
        <v>0.00987362905710696</v>
      </c>
      <c r="AP111" s="60" t="n">
        <f aca="false">SUM(AP84:AP110)</f>
        <v>106730.257117317</v>
      </c>
      <c r="AQ111" s="61" t="n">
        <f aca="false">SUM(AQ84:AQ110)</f>
        <v>0.147075695694606</v>
      </c>
      <c r="AR111" s="60" t="n">
        <f aca="false">SUM(AR84:AR110)</f>
        <v>1589833.55829989</v>
      </c>
      <c r="AS111" s="61" t="n">
        <f aca="false">SUM(AS84:AS110)</f>
        <v>0.231899414113025</v>
      </c>
      <c r="AT111" s="60" t="n">
        <f aca="false">SUM(AT84:AT110)</f>
        <v>2506746.39997975</v>
      </c>
      <c r="AU111" s="61" t="n">
        <f aca="false">SUM(AU84:AU110)</f>
        <v>0.256457805950087</v>
      </c>
      <c r="AV111" s="60" t="n">
        <f aca="false">SUM(AV84:AV110)</f>
        <v>2772213.48001662</v>
      </c>
      <c r="AW111" s="61" t="n">
        <f aca="false">SUM(AW84:AW110)</f>
        <v>0.354693455185176</v>
      </c>
      <c r="AX111" s="60" t="n">
        <f aca="false">SUM(AX84:AX110)</f>
        <v>3834104.30458642</v>
      </c>
    </row>
    <row r="112" s="28" customFormat="true" ht="13.8" hidden="false" customHeight="false" outlineLevel="0" collapsed="false">
      <c r="A112" s="23" t="s">
        <v>50</v>
      </c>
      <c r="B112" s="25"/>
      <c r="C112" s="25"/>
      <c r="D112" s="25"/>
      <c r="E112" s="25"/>
      <c r="F112" s="25"/>
      <c r="G112" s="25"/>
      <c r="H112" s="25"/>
      <c r="I112" s="25"/>
      <c r="J112" s="71"/>
      <c r="K112" s="72"/>
      <c r="L112" s="71"/>
      <c r="M112" s="72"/>
      <c r="N112" s="71"/>
      <c r="O112" s="71"/>
      <c r="Q112" s="71"/>
      <c r="S112" s="25"/>
      <c r="T112" s="25"/>
      <c r="U112" s="25"/>
      <c r="V112" s="25"/>
      <c r="W112" s="25"/>
      <c r="X112" s="25"/>
      <c r="Y112" s="25"/>
      <c r="Z112" s="25"/>
      <c r="AB112" s="63" t="s">
        <v>208</v>
      </c>
      <c r="AC112" s="63" t="n">
        <f aca="false">_xlfn.STDEV.P(AC86:AC110)</f>
        <v>76.5119465364527</v>
      </c>
      <c r="AD112" s="20"/>
      <c r="AE112" s="63" t="n">
        <f aca="false">_xlfn.STDEV.P(AE86:AE110)</f>
        <v>4.41181313175147</v>
      </c>
      <c r="AF112" s="20"/>
      <c r="AG112" s="65" t="n">
        <f aca="false">_xlfn.STDEV.P(AG86:AG110)</f>
        <v>0.12841342930389</v>
      </c>
      <c r="AH112" s="20"/>
      <c r="AI112" s="65" t="n">
        <f aca="false">_xlfn.STDEV.P(AI86:AI110)</f>
        <v>0.127506738808283</v>
      </c>
      <c r="AJ112" s="20"/>
      <c r="AK112" s="65" t="n">
        <f aca="false">_xlfn.STDEV.P(AK86:AK110)</f>
        <v>0.286946673511762</v>
      </c>
      <c r="AL112" s="20"/>
      <c r="AM112" s="65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MI112" s="0"/>
      <c r="AMJ112" s="0"/>
    </row>
    <row r="113" s="28" customFormat="true" ht="13.8" hidden="false" customHeight="false" outlineLevel="0" collapsed="false">
      <c r="A113" s="23" t="s">
        <v>51</v>
      </c>
      <c r="B113" s="25"/>
      <c r="C113" s="25"/>
      <c r="D113" s="25"/>
      <c r="E113" s="25"/>
      <c r="F113" s="25"/>
      <c r="G113" s="25"/>
      <c r="H113" s="25"/>
      <c r="I113" s="26"/>
      <c r="J113" s="71"/>
      <c r="K113" s="72"/>
      <c r="L113" s="71"/>
      <c r="M113" s="72"/>
      <c r="N113" s="71"/>
      <c r="O113" s="71"/>
      <c r="Q113" s="71"/>
      <c r="S113" s="25"/>
      <c r="T113" s="25"/>
      <c r="U113" s="25"/>
      <c r="V113" s="25"/>
      <c r="W113" s="25"/>
      <c r="X113" s="25"/>
      <c r="Y113" s="25"/>
      <c r="Z113" s="25"/>
      <c r="AMI113" s="0"/>
      <c r="AMJ113" s="0"/>
    </row>
    <row r="114" customFormat="false" ht="13.8" hidden="false" customHeight="false" outlineLevel="0" collapsed="false">
      <c r="A114" s="27"/>
      <c r="B114" s="22"/>
      <c r="C114" s="22"/>
      <c r="D114" s="22"/>
      <c r="E114" s="22"/>
      <c r="F114" s="22"/>
      <c r="G114" s="22"/>
      <c r="H114" s="22"/>
      <c r="I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8" hidden="false" customHeight="false" outlineLevel="0" collapsed="false">
      <c r="A115" s="6" t="s">
        <v>95</v>
      </c>
      <c r="B115" s="6"/>
      <c r="C115" s="6"/>
      <c r="D115" s="6"/>
      <c r="E115" s="6"/>
      <c r="F115" s="6"/>
      <c r="G115" s="6"/>
      <c r="H115" s="6"/>
      <c r="I115" s="6"/>
      <c r="J115" s="6"/>
      <c r="S115" s="24"/>
      <c r="T115" s="24"/>
      <c r="U115" s="24"/>
      <c r="V115" s="24"/>
      <c r="W115" s="24"/>
      <c r="X115" s="24"/>
      <c r="Y115" s="24"/>
      <c r="Z115" s="24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S116" s="24"/>
      <c r="T116" s="24"/>
      <c r="U116" s="24"/>
      <c r="V116" s="24"/>
      <c r="W116" s="24"/>
      <c r="X116" s="24"/>
      <c r="Y116" s="24"/>
      <c r="Z116" s="24"/>
    </row>
    <row r="117" customFormat="false" ht="9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73"/>
      <c r="S117" s="27"/>
      <c r="T117" s="27"/>
      <c r="U117" s="27"/>
      <c r="V117" s="27"/>
      <c r="W117" s="27"/>
      <c r="X117" s="27"/>
      <c r="Y117" s="27"/>
      <c r="Z117" s="27"/>
    </row>
    <row r="118" customFormat="false" ht="15.8" hidden="false" customHeight="true" outlineLevel="0" collapsed="false">
      <c r="A118" s="7" t="s">
        <v>8</v>
      </c>
      <c r="B118" s="8" t="s">
        <v>188</v>
      </c>
      <c r="C118" s="8"/>
      <c r="D118" s="8"/>
      <c r="E118" s="8"/>
      <c r="F118" s="8"/>
      <c r="G118" s="8"/>
      <c r="H118" s="8"/>
      <c r="I118" s="7" t="s">
        <v>10</v>
      </c>
      <c r="J118" s="37" t="s">
        <v>11</v>
      </c>
      <c r="K118" s="38" t="s">
        <v>189</v>
      </c>
      <c r="L118" s="37" t="s">
        <v>190</v>
      </c>
      <c r="M118" s="38" t="s">
        <v>191</v>
      </c>
      <c r="N118" s="37" t="s">
        <v>12</v>
      </c>
      <c r="O118" s="37" t="s">
        <v>192</v>
      </c>
      <c r="P118" s="7" t="s">
        <v>193</v>
      </c>
      <c r="Q118" s="37" t="s">
        <v>194</v>
      </c>
      <c r="S118" s="8" t="s">
        <v>188</v>
      </c>
      <c r="T118" s="8"/>
      <c r="U118" s="8"/>
      <c r="V118" s="8"/>
      <c r="W118" s="8"/>
      <c r="X118" s="8"/>
      <c r="Y118" s="8"/>
      <c r="Z118" s="8"/>
      <c r="AC118" s="9" t="s">
        <v>196</v>
      </c>
      <c r="AD118" s="9"/>
      <c r="AE118" s="9" t="s">
        <v>197</v>
      </c>
      <c r="AF118" s="9"/>
      <c r="AG118" s="9" t="s">
        <v>198</v>
      </c>
      <c r="AH118" s="9"/>
      <c r="AI118" s="9" t="s">
        <v>199</v>
      </c>
      <c r="AJ118" s="9"/>
      <c r="AK118" s="9" t="s">
        <v>200</v>
      </c>
      <c r="AL118" s="9"/>
      <c r="AM118" s="39" t="s">
        <v>201</v>
      </c>
      <c r="AO118" s="9" t="s">
        <v>196</v>
      </c>
      <c r="AP118" s="9"/>
      <c r="AQ118" s="9" t="s">
        <v>197</v>
      </c>
      <c r="AR118" s="9"/>
      <c r="AS118" s="9" t="s">
        <v>198</v>
      </c>
      <c r="AT118" s="9"/>
      <c r="AU118" s="9" t="s">
        <v>199</v>
      </c>
      <c r="AV118" s="9"/>
      <c r="AW118" s="39" t="s">
        <v>200</v>
      </c>
      <c r="AX118" s="39"/>
    </row>
    <row r="119" customFormat="false" ht="37.75" hidden="false" customHeight="false" outlineLevel="0" collapsed="false">
      <c r="A119" s="7"/>
      <c r="B119" s="9" t="s">
        <v>97</v>
      </c>
      <c r="C119" s="9" t="s">
        <v>98</v>
      </c>
      <c r="D119" s="9" t="s">
        <v>99</v>
      </c>
      <c r="E119" s="9" t="s">
        <v>100</v>
      </c>
      <c r="F119" s="9" t="s">
        <v>101</v>
      </c>
      <c r="G119" s="9" t="s">
        <v>102</v>
      </c>
      <c r="H119" s="9" t="s">
        <v>103</v>
      </c>
      <c r="I119" s="7"/>
      <c r="J119" s="37"/>
      <c r="K119" s="38"/>
      <c r="L119" s="37"/>
      <c r="M119" s="38"/>
      <c r="N119" s="37"/>
      <c r="O119" s="37"/>
      <c r="P119" s="7"/>
      <c r="Q119" s="37"/>
      <c r="S119" s="9" t="s">
        <v>97</v>
      </c>
      <c r="T119" s="9" t="s">
        <v>98</v>
      </c>
      <c r="U119" s="9" t="s">
        <v>99</v>
      </c>
      <c r="V119" s="9" t="s">
        <v>100</v>
      </c>
      <c r="W119" s="9" t="s">
        <v>101</v>
      </c>
      <c r="X119" s="9" t="s">
        <v>102</v>
      </c>
      <c r="Y119" s="9" t="s">
        <v>103</v>
      </c>
      <c r="Z119" s="7" t="s">
        <v>21</v>
      </c>
      <c r="AC119" s="9" t="s">
        <v>202</v>
      </c>
      <c r="AD119" s="9" t="s">
        <v>203</v>
      </c>
      <c r="AE119" s="9" t="s">
        <v>202</v>
      </c>
      <c r="AF119" s="9" t="s">
        <v>203</v>
      </c>
      <c r="AG119" s="9" t="s">
        <v>202</v>
      </c>
      <c r="AH119" s="9" t="s">
        <v>203</v>
      </c>
      <c r="AI119" s="9" t="s">
        <v>202</v>
      </c>
      <c r="AJ119" s="9" t="s">
        <v>203</v>
      </c>
      <c r="AK119" s="9" t="s">
        <v>202</v>
      </c>
      <c r="AL119" s="9" t="s">
        <v>203</v>
      </c>
      <c r="AM119" s="40" t="s">
        <v>204</v>
      </c>
      <c r="AO119" s="9" t="s">
        <v>205</v>
      </c>
      <c r="AP119" s="9" t="s">
        <v>206</v>
      </c>
      <c r="AQ119" s="9" t="s">
        <v>205</v>
      </c>
      <c r="AR119" s="9" t="s">
        <v>206</v>
      </c>
      <c r="AS119" s="9" t="s">
        <v>205</v>
      </c>
      <c r="AT119" s="9" t="s">
        <v>206</v>
      </c>
      <c r="AU119" s="9" t="s">
        <v>205</v>
      </c>
      <c r="AV119" s="9" t="s">
        <v>206</v>
      </c>
      <c r="AW119" s="9" t="s">
        <v>205</v>
      </c>
      <c r="AX119" s="40" t="s">
        <v>206</v>
      </c>
    </row>
    <row r="120" customFormat="false" ht="13.8" hidden="false" customHeight="false" outlineLevel="0" collapsed="false">
      <c r="A120" s="10" t="s">
        <v>61</v>
      </c>
      <c r="B120" s="11"/>
      <c r="C120" s="11"/>
      <c r="D120" s="11"/>
      <c r="E120" s="11"/>
      <c r="F120" s="11"/>
      <c r="G120" s="11"/>
      <c r="H120" s="11"/>
      <c r="I120" s="12" t="n">
        <f aca="false">AO120+AQ120+AS120+AU120+AW120</f>
        <v>0.129260026110301</v>
      </c>
      <c r="J120" s="49" t="n">
        <f aca="false">AP120+AR120+AT120+AV120+AX120</f>
        <v>1346100.98591006</v>
      </c>
      <c r="K120" s="12" t="n">
        <f aca="false">I120-DatosMinisterio!J120</f>
        <v>0</v>
      </c>
      <c r="L120" s="49" t="n">
        <f aca="false">J120-DatosMinisterio!K120</f>
        <v>-0.0140899373218417</v>
      </c>
      <c r="M120" s="44" t="n">
        <f aca="false">P154/P$179</f>
        <v>0.189826798599402</v>
      </c>
      <c r="N120" s="43" t="n">
        <f aca="false">ROUND((N$145*M120),0)</f>
        <v>37559908</v>
      </c>
      <c r="O120" s="43" t="n">
        <f aca="false">N120-DatosMinisterio!L120</f>
        <v>4</v>
      </c>
      <c r="P120" s="14" t="n">
        <f aca="false">N120+J120</f>
        <v>38906008.9859101</v>
      </c>
      <c r="Q120" s="43" t="n">
        <f aca="false">P120-DatosMinisterio!M120</f>
        <v>3.98591006547213</v>
      </c>
      <c r="S120" s="11" t="n">
        <f aca="false">B120+DatosMinisterio!B120</f>
        <v>27618</v>
      </c>
      <c r="T120" s="11" t="n">
        <f aca="false">C120+DatosMinisterio!C120</f>
        <v>69</v>
      </c>
      <c r="U120" s="11" t="n">
        <f aca="false">D120+DatosMinisterio!D120</f>
        <v>2057.64318181818</v>
      </c>
      <c r="V120" s="11" t="n">
        <f aca="false">E120+DatosMinisterio!E120</f>
        <v>1376.31045454545</v>
      </c>
      <c r="W120" s="11" t="n">
        <f aca="false">F120+DatosMinisterio!F120</f>
        <v>937</v>
      </c>
      <c r="X120" s="11" t="n">
        <f aca="false">G120+DatosMinisterio!G120</f>
        <v>1878</v>
      </c>
      <c r="Y120" s="11" t="n">
        <f aca="false">H120+DatosMinisterio!H120</f>
        <v>226</v>
      </c>
      <c r="Z120" s="11" t="n">
        <f aca="false">X120+0.33*Y120</f>
        <v>1952.58</v>
      </c>
      <c r="AC120" s="45" t="n">
        <f aca="false">IF(T120&gt;0,S120/T120,0)</f>
        <v>400.260869565217</v>
      </c>
      <c r="AD120" s="46" t="n">
        <f aca="false">EXP((((AC120-AC$145)/AC$146+2)/4-1.9)^3)</f>
        <v>0.514383189177013</v>
      </c>
      <c r="AE120" s="47" t="n">
        <f aca="false">S120/U120</f>
        <v>13.422152219607</v>
      </c>
      <c r="AF120" s="46" t="n">
        <f aca="false">EXP((((AE120-AE$145)/AE$146+2)/4-1.9)^3)</f>
        <v>0.0104741152533134</v>
      </c>
      <c r="AG120" s="46" t="n">
        <f aca="false">V120/U120</f>
        <v>0.668877124424124</v>
      </c>
      <c r="AH120" s="46" t="n">
        <f aca="false">EXP((((AG120-AG$145)/AG$146+2)/4-1.9)^3)</f>
        <v>0.0999522664043321</v>
      </c>
      <c r="AI120" s="46" t="n">
        <f aca="false">W120/U120</f>
        <v>0.455375357729442</v>
      </c>
      <c r="AJ120" s="46" t="n">
        <f aca="false">EXP((((AI120-AI$145)/AI$146+2)/4-1.9)^3)</f>
        <v>0.636850830883795</v>
      </c>
      <c r="AK120" s="46" t="n">
        <f aca="false">Z120/U120</f>
        <v>0.948940038415531</v>
      </c>
      <c r="AL120" s="46" t="n">
        <f aca="false">EXP((((AK120-AK$145)/AK$146+2)/4-1.9)^3)</f>
        <v>0.506524921362667</v>
      </c>
      <c r="AM120" s="46" t="n">
        <f aca="false">0.01*AD120+0.15*AF120+0.24*AH120+0.25*AJ120+0.35*AL120</f>
        <v>0.367199923314689</v>
      </c>
      <c r="AO120" s="48" t="n">
        <f aca="false">0.01*AD120/$AM$145</f>
        <v>0.00181070801604551</v>
      </c>
      <c r="AP120" s="49" t="n">
        <f aca="false">AO120*$J$145</f>
        <v>18856.5322082964</v>
      </c>
      <c r="AQ120" s="48" t="n">
        <f aca="false">0.15*AF120/$AM$145</f>
        <v>0.000553057472985358</v>
      </c>
      <c r="AR120" s="49" t="n">
        <f aca="false">AQ120*$J$145</f>
        <v>5759.48521792222</v>
      </c>
      <c r="AS120" s="48" t="n">
        <f aca="false">0.24*AH120/$AM$145</f>
        <v>0.00844433677343802</v>
      </c>
      <c r="AT120" s="49" t="n">
        <f aca="false">AS120*$J$145</f>
        <v>87938.4787249062</v>
      </c>
      <c r="AU120" s="48" t="n">
        <f aca="false">0.25*AJ120/$AM$145</f>
        <v>0.0560453242237327</v>
      </c>
      <c r="AV120" s="49" t="n">
        <f aca="false">AU120*$J$145</f>
        <v>583650.40193353</v>
      </c>
      <c r="AW120" s="48" t="n">
        <f aca="false">0.35*AL120/$AM$145</f>
        <v>0.0624065996240993</v>
      </c>
      <c r="AX120" s="49" t="n">
        <f aca="false">AW120*$J$145</f>
        <v>649896.087825408</v>
      </c>
    </row>
    <row r="121" customFormat="false" ht="13.8" hidden="false" customHeight="false" outlineLevel="0" collapsed="false">
      <c r="A121" s="13" t="s">
        <v>62</v>
      </c>
      <c r="B121" s="14"/>
      <c r="C121" s="14"/>
      <c r="D121" s="14"/>
      <c r="E121" s="14"/>
      <c r="F121" s="14"/>
      <c r="G121" s="14"/>
      <c r="H121" s="14"/>
      <c r="I121" s="15" t="n">
        <f aca="false">AO121+AQ121+AS121+AU121+AW121</f>
        <v>0.100445497003692</v>
      </c>
      <c r="J121" s="43" t="n">
        <f aca="false">AP121+AR121+AT121+AV121+AX121</f>
        <v>1046029.36124675</v>
      </c>
      <c r="K121" s="15" t="n">
        <f aca="false">I121-DatosMinisterio!J121</f>
        <v>-1.13797860024079E-015</v>
      </c>
      <c r="L121" s="43" t="n">
        <f aca="false">J121-DatosMinisterio!K121</f>
        <v>0.361246746731922</v>
      </c>
      <c r="M121" s="44" t="n">
        <f aca="false">P155/P$179</f>
        <v>0.121062712721494</v>
      </c>
      <c r="N121" s="43" t="n">
        <f aca="false">ROUND((N$145*M121),0)</f>
        <v>23953965</v>
      </c>
      <c r="O121" s="43" t="n">
        <f aca="false">N121-DatosMinisterio!L121</f>
        <v>1</v>
      </c>
      <c r="P121" s="14" t="n">
        <f aca="false">N121+J121</f>
        <v>24999994.3612467</v>
      </c>
      <c r="Q121" s="43" t="n">
        <f aca="false">P121-DatosMinisterio!M121</f>
        <v>1.36124674603343</v>
      </c>
      <c r="S121" s="14" t="n">
        <f aca="false">B121+DatosMinisterio!B121</f>
        <v>23273</v>
      </c>
      <c r="T121" s="14" t="n">
        <f aca="false">C121+DatosMinisterio!C121</f>
        <v>48</v>
      </c>
      <c r="U121" s="14" t="n">
        <f aca="false">D121+DatosMinisterio!D121</f>
        <v>2011.50272727273</v>
      </c>
      <c r="V121" s="14" t="n">
        <f aca="false">E121+DatosMinisterio!E121</f>
        <v>1364.53386363636</v>
      </c>
      <c r="W121" s="14" t="n">
        <f aca="false">F121+DatosMinisterio!F121</f>
        <v>734</v>
      </c>
      <c r="X121" s="14" t="n">
        <f aca="false">G121+DatosMinisterio!G121</f>
        <v>1693</v>
      </c>
      <c r="Y121" s="14" t="n">
        <f aca="false">H121+DatosMinisterio!H121</f>
        <v>154</v>
      </c>
      <c r="Z121" s="14" t="n">
        <f aca="false">X121+0.33*Y121</f>
        <v>1743.82</v>
      </c>
      <c r="AC121" s="50" t="n">
        <f aca="false">IF(T121&gt;0,S121/T121,0)</f>
        <v>484.854166666667</v>
      </c>
      <c r="AD121" s="51" t="n">
        <f aca="false">EXP((((AC121-AC$145)/AC$146+2)/4-1.9)^3)</f>
        <v>0.774265727968242</v>
      </c>
      <c r="AE121" s="52" t="n">
        <f aca="false">S121/U121</f>
        <v>11.5699569702072</v>
      </c>
      <c r="AF121" s="51" t="n">
        <f aca="false">EXP((((AE121-AE$145)/AE$146+2)/4-1.9)^3)</f>
        <v>0.0041895626798506</v>
      </c>
      <c r="AG121" s="51" t="n">
        <f aca="false">V121/U121</f>
        <v>0.678365405691717</v>
      </c>
      <c r="AH121" s="51" t="n">
        <f aca="false">EXP((((AG121-AG$145)/AG$146+2)/4-1.9)^3)</f>
        <v>0.10987808184795</v>
      </c>
      <c r="AI121" s="51" t="n">
        <f aca="false">W121/U121</f>
        <v>0.364901319818335</v>
      </c>
      <c r="AJ121" s="51" t="n">
        <f aca="false">EXP((((AI121-AI$145)/AI$146+2)/4-1.9)^3)</f>
        <v>0.418720370301963</v>
      </c>
      <c r="AK121" s="51" t="n">
        <f aca="false">Z121/U121</f>
        <v>0.866924004803282</v>
      </c>
      <c r="AL121" s="51" t="n">
        <f aca="false">EXP((((AK121-AK$145)/AK$146+2)/4-1.9)^3)</f>
        <v>0.416920347986195</v>
      </c>
      <c r="AM121" s="51" t="n">
        <f aca="false">0.01*AD121+0.15*AF121+0.24*AH121+0.25*AJ121+0.35*AL121</f>
        <v>0.285344045695827</v>
      </c>
      <c r="AO121" s="44" t="n">
        <f aca="false">0.01*AD121/$AM$145</f>
        <v>0.00272553456193716</v>
      </c>
      <c r="AP121" s="43" t="n">
        <f aca="false">AO121*$J$145</f>
        <v>28383.4443745574</v>
      </c>
      <c r="AQ121" s="44" t="n">
        <f aca="false">0.15*AF121/$AM$145</f>
        <v>0.000221218584347632</v>
      </c>
      <c r="AR121" s="43" t="n">
        <f aca="false">AQ121*$J$145</f>
        <v>2303.74821553781</v>
      </c>
      <c r="AS121" s="44" t="n">
        <f aca="false">0.24*AH121/$AM$145</f>
        <v>0.00928290633641165</v>
      </c>
      <c r="AT121" s="43" t="n">
        <f aca="false">AS121*$J$145</f>
        <v>96671.2582967573</v>
      </c>
      <c r="AU121" s="44" t="n">
        <f aca="false">0.25*AJ121/$AM$145</f>
        <v>0.0368490041539052</v>
      </c>
      <c r="AV121" s="43" t="n">
        <f aca="false">AU121*$J$145</f>
        <v>383741.844358353</v>
      </c>
      <c r="AW121" s="44" t="n">
        <f aca="false">0.35*AL121/$AM$145</f>
        <v>0.0513668333670903</v>
      </c>
      <c r="AX121" s="43" t="n">
        <f aca="false">AW121*$J$145</f>
        <v>534929.066001541</v>
      </c>
    </row>
    <row r="122" customFormat="false" ht="13.8" hidden="false" customHeight="false" outlineLevel="0" collapsed="false">
      <c r="A122" s="13" t="s">
        <v>63</v>
      </c>
      <c r="B122" s="14"/>
      <c r="C122" s="14"/>
      <c r="D122" s="14"/>
      <c r="E122" s="14"/>
      <c r="F122" s="14"/>
      <c r="G122" s="14"/>
      <c r="H122" s="14"/>
      <c r="I122" s="15" t="n">
        <f aca="false">AO122+AQ122+AS122+AU122+AW122</f>
        <v>0.06731282767107</v>
      </c>
      <c r="J122" s="43" t="n">
        <f aca="false">AP122+AR122+AT122+AV122+AX122</f>
        <v>700989.056083756</v>
      </c>
      <c r="K122" s="15" t="n">
        <f aca="false">I122-DatosMinisterio!J122</f>
        <v>7.21644966006352E-016</v>
      </c>
      <c r="L122" s="43" t="n">
        <f aca="false">J122-DatosMinisterio!K122</f>
        <v>0.0560837561497465</v>
      </c>
      <c r="M122" s="44" t="n">
        <f aca="false">P156/P$179</f>
        <v>0.073460391121834</v>
      </c>
      <c r="N122" s="43" t="n">
        <f aca="false">ROUND((N$145*M122),0)</f>
        <v>14535174</v>
      </c>
      <c r="O122" s="43" t="n">
        <f aca="false">N122-DatosMinisterio!L122</f>
        <v>0</v>
      </c>
      <c r="P122" s="14" t="n">
        <f aca="false">N122+J122</f>
        <v>15236163.0560838</v>
      </c>
      <c r="Q122" s="43" t="n">
        <f aca="false">P122-DatosMinisterio!M122</f>
        <v>0.0560837555676699</v>
      </c>
      <c r="S122" s="14" t="n">
        <f aca="false">B122+DatosMinisterio!B122</f>
        <v>24450</v>
      </c>
      <c r="T122" s="14" t="n">
        <f aca="false">C122+DatosMinisterio!C122</f>
        <v>92</v>
      </c>
      <c r="U122" s="14" t="n">
        <f aca="false">D122+DatosMinisterio!D122</f>
        <v>1373.07886363636</v>
      </c>
      <c r="V122" s="14" t="n">
        <f aca="false">E122+DatosMinisterio!E122</f>
        <v>1028.72090909091</v>
      </c>
      <c r="W122" s="14" t="n">
        <f aca="false">F122+DatosMinisterio!F122</f>
        <v>408</v>
      </c>
      <c r="X122" s="14" t="n">
        <f aca="false">G122+DatosMinisterio!G122</f>
        <v>829</v>
      </c>
      <c r="Y122" s="14" t="n">
        <f aca="false">H122+DatosMinisterio!H122</f>
        <v>50</v>
      </c>
      <c r="Z122" s="14" t="n">
        <f aca="false">X122+0.33*Y122</f>
        <v>845.5</v>
      </c>
      <c r="AC122" s="50" t="n">
        <f aca="false">IF(T122&gt;0,S122/T122,0)</f>
        <v>265.760869565217</v>
      </c>
      <c r="AD122" s="51" t="n">
        <f aca="false">EXP((((AC122-AC$145)/AC$146+2)/4-1.9)^3)</f>
        <v>0.141127633575639</v>
      </c>
      <c r="AE122" s="52" t="n">
        <f aca="false">S122/U122</f>
        <v>17.806697523002</v>
      </c>
      <c r="AF122" s="51" t="n">
        <f aca="false">EXP((((AE122-AE$145)/AE$146+2)/4-1.9)^3)</f>
        <v>0.0602425673743836</v>
      </c>
      <c r="AG122" s="51" t="n">
        <f aca="false">V122/U122</f>
        <v>0.749207446370941</v>
      </c>
      <c r="AH122" s="51" t="n">
        <f aca="false">EXP((((AG122-AG$145)/AG$146+2)/4-1.9)^3)</f>
        <v>0.205539323592656</v>
      </c>
      <c r="AI122" s="51" t="n">
        <f aca="false">W122/U122</f>
        <v>0.297142437193653</v>
      </c>
      <c r="AJ122" s="51" t="n">
        <f aca="false">EXP((((AI122-AI$145)/AI$146+2)/4-1.9)^3)</f>
        <v>0.268524964702587</v>
      </c>
      <c r="AK122" s="51" t="n">
        <f aca="false">Z122/U122</f>
        <v>0.615769437860867</v>
      </c>
      <c r="AL122" s="51" t="n">
        <f aca="false">EXP((((AK122-AK$145)/AK$146+2)/4-1.9)^3)</f>
        <v>0.183751201377079</v>
      </c>
      <c r="AM122" s="51" t="n">
        <f aca="false">0.01*AD122+0.15*AF122+0.24*AH122+0.25*AJ122+0.35*AL122</f>
        <v>0.191221260761776</v>
      </c>
      <c r="AO122" s="44" t="n">
        <f aca="false">0.01*AD122/$AM$145</f>
        <v>0.00049679099701877</v>
      </c>
      <c r="AP122" s="43" t="n">
        <f aca="false">AO122*$J$145</f>
        <v>5173.53176385377</v>
      </c>
      <c r="AQ122" s="44" t="n">
        <f aca="false">0.15*AF122/$AM$145</f>
        <v>0.00318094667401019</v>
      </c>
      <c r="AR122" s="43" t="n">
        <f aca="false">AQ122*$J$145</f>
        <v>33126.0605684747</v>
      </c>
      <c r="AS122" s="44" t="n">
        <f aca="false">0.24*AH122/$AM$145</f>
        <v>0.0173647214919562</v>
      </c>
      <c r="AT122" s="43" t="n">
        <f aca="false">AS122*$J$145</f>
        <v>180834.473145083</v>
      </c>
      <c r="AU122" s="44" t="n">
        <f aca="false">0.25*AJ122/$AM$145</f>
        <v>0.0236312303903847</v>
      </c>
      <c r="AV122" s="43" t="n">
        <f aca="false">AU122*$J$145</f>
        <v>246093.270162427</v>
      </c>
      <c r="AW122" s="44" t="n">
        <f aca="false">0.35*AL122/$AM$145</f>
        <v>0.0226391381177001</v>
      </c>
      <c r="AX122" s="43" t="n">
        <f aca="false">AW122*$J$145</f>
        <v>235761.720443917</v>
      </c>
    </row>
    <row r="123" customFormat="false" ht="13.8" hidden="false" customHeight="false" outlineLevel="0" collapsed="false">
      <c r="A123" s="13" t="s">
        <v>64</v>
      </c>
      <c r="B123" s="14"/>
      <c r="C123" s="14"/>
      <c r="D123" s="14"/>
      <c r="E123" s="14"/>
      <c r="F123" s="14"/>
      <c r="G123" s="14"/>
      <c r="H123" s="14"/>
      <c r="I123" s="15" t="n">
        <f aca="false">AO123+AQ123+AS123+AU123+AW123</f>
        <v>0.0761166856006748</v>
      </c>
      <c r="J123" s="43" t="n">
        <f aca="false">AP123+AR123+AT123+AV123+AX123</f>
        <v>792671.552176867</v>
      </c>
      <c r="K123" s="15" t="n">
        <f aca="false">I123-DatosMinisterio!J123</f>
        <v>0</v>
      </c>
      <c r="L123" s="43" t="n">
        <f aca="false">J123-DatosMinisterio!K123</f>
        <v>-0.447823133319616</v>
      </c>
      <c r="M123" s="44" t="n">
        <f aca="false">P157/P$179</f>
        <v>0.0572568271984061</v>
      </c>
      <c r="N123" s="43" t="n">
        <f aca="false">ROUND((N$145*M123),0)</f>
        <v>11329071</v>
      </c>
      <c r="O123" s="43" t="n">
        <f aca="false">N123-DatosMinisterio!L123</f>
        <v>0</v>
      </c>
      <c r="P123" s="14" t="n">
        <f aca="false">N123+J123</f>
        <v>12121742.5521769</v>
      </c>
      <c r="Q123" s="43" t="n">
        <f aca="false">P123-DatosMinisterio!M123</f>
        <v>-0.447823133319616</v>
      </c>
      <c r="S123" s="14" t="n">
        <f aca="false">B123+DatosMinisterio!B123</f>
        <v>13417</v>
      </c>
      <c r="T123" s="14" t="n">
        <f aca="false">C123+DatosMinisterio!C123</f>
        <v>51</v>
      </c>
      <c r="U123" s="14" t="n">
        <f aca="false">D123+DatosMinisterio!D123</f>
        <v>603.412272727273</v>
      </c>
      <c r="V123" s="14" t="n">
        <f aca="false">E123+DatosMinisterio!E123</f>
        <v>458.718181818182</v>
      </c>
      <c r="W123" s="14" t="n">
        <f aca="false">F123+DatosMinisterio!F123</f>
        <v>184</v>
      </c>
      <c r="X123" s="14" t="n">
        <f aca="false">G123+DatosMinisterio!G123</f>
        <v>342</v>
      </c>
      <c r="Y123" s="14" t="n">
        <f aca="false">H123+DatosMinisterio!H123</f>
        <v>49</v>
      </c>
      <c r="Z123" s="14" t="n">
        <f aca="false">X123+0.33*Y123</f>
        <v>358.17</v>
      </c>
      <c r="AC123" s="50" t="n">
        <f aca="false">IF(T123&gt;0,S123/T123,0)</f>
        <v>263.078431372549</v>
      </c>
      <c r="AD123" s="51" t="n">
        <f aca="false">EXP((((AC123-AC$145)/AC$146+2)/4-1.9)^3)</f>
        <v>0.136186433403352</v>
      </c>
      <c r="AE123" s="52" t="n">
        <f aca="false">S123/U123</f>
        <v>22.2352123190311</v>
      </c>
      <c r="AF123" s="51" t="n">
        <f aca="false">EXP((((AE123-AE$145)/AE$146+2)/4-1.9)^3)</f>
        <v>0.208716603040045</v>
      </c>
      <c r="AG123" s="51" t="n">
        <f aca="false">V123/U123</f>
        <v>0.760206914163164</v>
      </c>
      <c r="AH123" s="51" t="n">
        <f aca="false">EXP((((AG123-AG$145)/AG$146+2)/4-1.9)^3)</f>
        <v>0.223791786495571</v>
      </c>
      <c r="AI123" s="51" t="n">
        <f aca="false">W123/U123</f>
        <v>0.304932478698794</v>
      </c>
      <c r="AJ123" s="51" t="n">
        <f aca="false">EXP((((AI123-AI$145)/AI$146+2)/4-1.9)^3)</f>
        <v>0.284382865429997</v>
      </c>
      <c r="AK123" s="51" t="n">
        <f aca="false">Z123/U123</f>
        <v>0.593574271171451</v>
      </c>
      <c r="AL123" s="51" t="n">
        <f aca="false">EXP((((AK123-AK$145)/AK$146+2)/4-1.9)^3)</f>
        <v>0.167874362984132</v>
      </c>
      <c r="AM123" s="51" t="n">
        <f aca="false">0.01*AD123+0.15*AF123+0.24*AH123+0.25*AJ123+0.35*AL123</f>
        <v>0.216231126950923</v>
      </c>
      <c r="AO123" s="44" t="n">
        <f aca="false">0.01*AD123/$AM$145</f>
        <v>0.000479397211706384</v>
      </c>
      <c r="AP123" s="43" t="n">
        <f aca="false">AO123*$J$145</f>
        <v>4992.39462298912</v>
      </c>
      <c r="AQ123" s="44" t="n">
        <f aca="false">0.15*AF123/$AM$145</f>
        <v>0.0110207186245062</v>
      </c>
      <c r="AR123" s="43" t="n">
        <f aca="false">AQ123*$J$145</f>
        <v>114768.661683745</v>
      </c>
      <c r="AS123" s="44" t="n">
        <f aca="false">0.24*AH123/$AM$145</f>
        <v>0.0189067569979187</v>
      </c>
      <c r="AT123" s="43" t="n">
        <f aca="false">AS123*$J$145</f>
        <v>196893.076700626</v>
      </c>
      <c r="AU123" s="44" t="n">
        <f aca="false">0.25*AJ123/$AM$145</f>
        <v>0.0250267866881477</v>
      </c>
      <c r="AV123" s="43" t="n">
        <f aca="false">AU123*$J$145</f>
        <v>260626.453891701</v>
      </c>
      <c r="AW123" s="44" t="n">
        <f aca="false">0.35*AL123/$AM$145</f>
        <v>0.0206830260783958</v>
      </c>
      <c r="AX123" s="43" t="n">
        <f aca="false">AW123*$J$145</f>
        <v>215390.965277806</v>
      </c>
    </row>
    <row r="124" customFormat="false" ht="13.8" hidden="false" customHeight="false" outlineLevel="0" collapsed="false">
      <c r="A124" s="13" t="s">
        <v>65</v>
      </c>
      <c r="B124" s="14"/>
      <c r="C124" s="14"/>
      <c r="D124" s="14"/>
      <c r="E124" s="14"/>
      <c r="F124" s="14"/>
      <c r="G124" s="14"/>
      <c r="H124" s="14"/>
      <c r="I124" s="15" t="n">
        <f aca="false">AO124+AQ124+AS124+AU124+AW124</f>
        <v>0.047452957960178</v>
      </c>
      <c r="J124" s="43" t="n">
        <f aca="false">AP124+AR124+AT124+AV124+AX124</f>
        <v>494170.358901498</v>
      </c>
      <c r="K124" s="15" t="n">
        <f aca="false">I124-DatosMinisterio!J124</f>
        <v>0</v>
      </c>
      <c r="L124" s="43" t="n">
        <f aca="false">J124-DatosMinisterio!K124</f>
        <v>0.358901498024352</v>
      </c>
      <c r="M124" s="44" t="n">
        <f aca="false">P158/P$179</f>
        <v>0.0565421522107379</v>
      </c>
      <c r="N124" s="43" t="n">
        <f aca="false">ROUND((N$145*M124),0)</f>
        <v>11187662</v>
      </c>
      <c r="O124" s="43" t="n">
        <f aca="false">N124-DatosMinisterio!L124</f>
        <v>1</v>
      </c>
      <c r="P124" s="14" t="n">
        <f aca="false">N124+J124</f>
        <v>11681832.3589015</v>
      </c>
      <c r="Q124" s="43" t="n">
        <f aca="false">P124-DatosMinisterio!M124</f>
        <v>1.35890149883926</v>
      </c>
      <c r="S124" s="14" t="n">
        <f aca="false">B124+DatosMinisterio!B124</f>
        <v>15303</v>
      </c>
      <c r="T124" s="14" t="n">
        <f aca="false">C124+DatosMinisterio!C124</f>
        <v>65</v>
      </c>
      <c r="U124" s="14" t="n">
        <f aca="false">D124+DatosMinisterio!D124</f>
        <v>635.724090909091</v>
      </c>
      <c r="V124" s="14" t="n">
        <f aca="false">E124+DatosMinisterio!E124</f>
        <v>359.082272727273</v>
      </c>
      <c r="W124" s="14" t="n">
        <f aca="false">F124+DatosMinisterio!F124</f>
        <v>143</v>
      </c>
      <c r="X124" s="14" t="n">
        <f aca="false">G124+DatosMinisterio!G124</f>
        <v>336</v>
      </c>
      <c r="Y124" s="14" t="n">
        <f aca="false">H124+DatosMinisterio!H124</f>
        <v>4</v>
      </c>
      <c r="Z124" s="14" t="n">
        <f aca="false">X124+0.33*Y124</f>
        <v>337.32</v>
      </c>
      <c r="AC124" s="50" t="n">
        <f aca="false">IF(T124&gt;0,S124/T124,0)</f>
        <v>235.430769230769</v>
      </c>
      <c r="AD124" s="51" t="n">
        <f aca="false">EXP((((AC124-AC$145)/AC$146+2)/4-1.9)^3)</f>
        <v>0.0919434483390772</v>
      </c>
      <c r="AE124" s="52" t="n">
        <f aca="false">S124/U124</f>
        <v>24.0717635509401</v>
      </c>
      <c r="AF124" s="51" t="n">
        <f aca="false">EXP((((AE124-AE$145)/AE$146+2)/4-1.9)^3)</f>
        <v>0.306012013553237</v>
      </c>
      <c r="AG124" s="51" t="n">
        <f aca="false">V124/U124</f>
        <v>0.564839806863041</v>
      </c>
      <c r="AH124" s="51" t="n">
        <f aca="false">EXP((((AG124-AG$145)/AG$146+2)/4-1.9)^3)</f>
        <v>0.0294726293673914</v>
      </c>
      <c r="AI124" s="51" t="n">
        <f aca="false">W124/U124</f>
        <v>0.224940350766806</v>
      </c>
      <c r="AJ124" s="51" t="n">
        <f aca="false">EXP((((AI124-AI$145)/AI$146+2)/4-1.9)^3)</f>
        <v>0.144891857473278</v>
      </c>
      <c r="AK124" s="51" t="n">
        <f aca="false">Z124/U124</f>
        <v>0.530607546298315</v>
      </c>
      <c r="AL124" s="51" t="n">
        <f aca="false">EXP((((AK124-AK$145)/AK$146+2)/4-1.9)^3)</f>
        <v>0.127674319768044</v>
      </c>
      <c r="AM124" s="51" t="n">
        <f aca="false">0.01*AD124+0.15*AF124+0.24*AH124+0.25*AJ124+0.35*AL124</f>
        <v>0.134803643851685</v>
      </c>
      <c r="AO124" s="44" t="n">
        <f aca="false">0.01*AD124/$AM$145</f>
        <v>0.000323655092999438</v>
      </c>
      <c r="AP124" s="43" t="n">
        <f aca="false">AO124*$J$145</f>
        <v>3370.51177298685</v>
      </c>
      <c r="AQ124" s="44" t="n">
        <f aca="false">0.15*AF124/$AM$145</f>
        <v>0.0161581409814424</v>
      </c>
      <c r="AR124" s="43" t="n">
        <f aca="false">AQ124*$J$145</f>
        <v>168269.264366643</v>
      </c>
      <c r="AS124" s="44" t="n">
        <f aca="false">0.24*AH124/$AM$145</f>
        <v>0.0024899566255977</v>
      </c>
      <c r="AT124" s="43" t="n">
        <f aca="false">AS124*$J$145</f>
        <v>25930.1593033119</v>
      </c>
      <c r="AU124" s="44" t="n">
        <f aca="false">0.25*AJ124/$AM$145</f>
        <v>0.0127510411161738</v>
      </c>
      <c r="AV124" s="43" t="n">
        <f aca="false">AU124*$J$145</f>
        <v>132788.067079723</v>
      </c>
      <c r="AW124" s="44" t="n">
        <f aca="false">0.35*AL124/$AM$145</f>
        <v>0.0157301641439647</v>
      </c>
      <c r="AX124" s="43" t="n">
        <f aca="false">AW124*$J$145</f>
        <v>163812.356378834</v>
      </c>
    </row>
    <row r="125" customFormat="false" ht="13.8" hidden="false" customHeight="false" outlineLevel="0" collapsed="false">
      <c r="A125" s="13" t="s">
        <v>66</v>
      </c>
      <c r="B125" s="14"/>
      <c r="C125" s="14"/>
      <c r="D125" s="14"/>
      <c r="E125" s="14"/>
      <c r="F125" s="14"/>
      <c r="G125" s="14"/>
      <c r="H125" s="14"/>
      <c r="I125" s="15" t="n">
        <f aca="false">AO125+AQ125+AS125+AU125+AW125</f>
        <v>0.0303396302474881</v>
      </c>
      <c r="J125" s="43" t="n">
        <f aca="false">AP125+AR125+AT125+AV125+AX125</f>
        <v>315953.875434317</v>
      </c>
      <c r="K125" s="15" t="n">
        <f aca="false">I125-DatosMinisterio!J125</f>
        <v>0</v>
      </c>
      <c r="L125" s="43" t="n">
        <f aca="false">J125-DatosMinisterio!K125</f>
        <v>-0.124565683305264</v>
      </c>
      <c r="M125" s="44" t="n">
        <f aca="false">P159/P$179</f>
        <v>0.0605506954110357</v>
      </c>
      <c r="N125" s="43" t="n">
        <f aca="false">ROUND((N$145*M125),0)</f>
        <v>11980809</v>
      </c>
      <c r="O125" s="43" t="n">
        <f aca="false">N125-DatosMinisterio!L125</f>
        <v>-4</v>
      </c>
      <c r="P125" s="14" t="n">
        <f aca="false">N125+J125</f>
        <v>12296762.8754343</v>
      </c>
      <c r="Q125" s="43" t="n">
        <f aca="false">P125-DatosMinisterio!M125</f>
        <v>-4.12456568330526</v>
      </c>
      <c r="S125" s="14" t="n">
        <f aca="false">B125+DatosMinisterio!B125</f>
        <v>18215</v>
      </c>
      <c r="T125" s="14" t="n">
        <f aca="false">C125+DatosMinisterio!C125</f>
        <v>65</v>
      </c>
      <c r="U125" s="14" t="n">
        <f aca="false">D125+DatosMinisterio!D125</f>
        <v>980.007045454545</v>
      </c>
      <c r="V125" s="14" t="n">
        <f aca="false">E125+DatosMinisterio!E125</f>
        <v>625.271363636364</v>
      </c>
      <c r="W125" s="14" t="n">
        <f aca="false">F125+DatosMinisterio!F125</f>
        <v>206</v>
      </c>
      <c r="X125" s="14" t="n">
        <f aca="false">G125+DatosMinisterio!G125</f>
        <v>386</v>
      </c>
      <c r="Y125" s="14" t="n">
        <f aca="false">H125+DatosMinisterio!H125</f>
        <v>41</v>
      </c>
      <c r="Z125" s="14" t="n">
        <f aca="false">X125+0.33*Y125</f>
        <v>399.53</v>
      </c>
      <c r="AC125" s="50" t="n">
        <f aca="false">IF(T125&gt;0,S125/T125,0)</f>
        <v>280.230769230769</v>
      </c>
      <c r="AD125" s="51" t="n">
        <f aca="false">EXP((((AC125-AC$145)/AC$146+2)/4-1.9)^3)</f>
        <v>0.169798645887918</v>
      </c>
      <c r="AE125" s="52" t="n">
        <f aca="false">S125/U125</f>
        <v>18.5866010703541</v>
      </c>
      <c r="AF125" s="51" t="n">
        <f aca="false">EXP((((AE125-AE$145)/AE$146+2)/4-1.9)^3)</f>
        <v>0.0776970392621686</v>
      </c>
      <c r="AG125" s="51" t="n">
        <f aca="false">V125/U125</f>
        <v>0.638027416778776</v>
      </c>
      <c r="AH125" s="51" t="n">
        <f aca="false">EXP((((AG125-AG$145)/AG$146+2)/4-1.9)^3)</f>
        <v>0.0721124670982162</v>
      </c>
      <c r="AI125" s="51" t="n">
        <f aca="false">W125/U125</f>
        <v>0.210202570436066</v>
      </c>
      <c r="AJ125" s="51" t="n">
        <f aca="false">EXP((((AI125-AI$145)/AI$146+2)/4-1.9)^3)</f>
        <v>0.125220796314824</v>
      </c>
      <c r="AK125" s="51" t="n">
        <f aca="false">Z125/U125</f>
        <v>0.407680742554959</v>
      </c>
      <c r="AL125" s="51" t="n">
        <f aca="false">EXP((((AK125-AK$145)/AK$146+2)/4-1.9)^3)</f>
        <v>0.0692103665639453</v>
      </c>
      <c r="AM125" s="51" t="n">
        <f aca="false">0.01*AD125+0.15*AF125+0.24*AH125+0.25*AJ125+0.35*AL125</f>
        <v>0.0861883618278633</v>
      </c>
      <c r="AO125" s="44" t="n">
        <f aca="false">0.01*AD125/$AM$145</f>
        <v>0.000597717374307742</v>
      </c>
      <c r="AP125" s="43" t="n">
        <f aca="false">AO125*$J$145</f>
        <v>6224.5689643034</v>
      </c>
      <c r="AQ125" s="44" t="n">
        <f aca="false">0.15*AF125/$AM$145</f>
        <v>0.00410258309685732</v>
      </c>
      <c r="AR125" s="43" t="n">
        <f aca="false">AQ125*$J$145</f>
        <v>42723.8901123625</v>
      </c>
      <c r="AS125" s="44" t="n">
        <f aca="false">0.24*AH125/$AM$145</f>
        <v>0.00609232766446219</v>
      </c>
      <c r="AT125" s="43" t="n">
        <f aca="false">AS125*$J$145</f>
        <v>63444.8910649428</v>
      </c>
      <c r="AU125" s="44" t="n">
        <f aca="false">0.25*AJ125/$AM$145</f>
        <v>0.0110199120244202</v>
      </c>
      <c r="AV125" s="43" t="n">
        <f aca="false">AU125*$J$145</f>
        <v>114760.261831109</v>
      </c>
      <c r="AW125" s="44" t="n">
        <f aca="false">0.35*AL125/$AM$145</f>
        <v>0.0085270900874407</v>
      </c>
      <c r="AX125" s="43" t="n">
        <f aca="false">AW125*$J$145</f>
        <v>88800.2634615987</v>
      </c>
    </row>
    <row r="126" customFormat="false" ht="13.8" hidden="false" customHeight="false" outlineLevel="0" collapsed="false">
      <c r="A126" s="13" t="s">
        <v>67</v>
      </c>
      <c r="B126" s="14"/>
      <c r="C126" s="14"/>
      <c r="D126" s="14"/>
      <c r="E126" s="14"/>
      <c r="F126" s="14"/>
      <c r="G126" s="14"/>
      <c r="H126" s="14"/>
      <c r="I126" s="15" t="n">
        <f aca="false">AO126+AQ126+AS126+AU126+AW126</f>
        <v>0.0251454481165735</v>
      </c>
      <c r="J126" s="43" t="n">
        <f aca="false">AP126+AR126+AT126+AV126+AX126</f>
        <v>261862.182141184</v>
      </c>
      <c r="K126" s="15" t="n">
        <f aca="false">I126-DatosMinisterio!J126</f>
        <v>0</v>
      </c>
      <c r="L126" s="43" t="n">
        <f aca="false">J126-DatosMinisterio!K126</f>
        <v>0.182141184341162</v>
      </c>
      <c r="M126" s="44" t="n">
        <f aca="false">P160/P$179</f>
        <v>0.0462043040362229</v>
      </c>
      <c r="N126" s="43" t="n">
        <f aca="false">ROUND((N$145*M126),0)</f>
        <v>9142173</v>
      </c>
      <c r="O126" s="43" t="n">
        <f aca="false">N126-DatosMinisterio!L126</f>
        <v>2</v>
      </c>
      <c r="P126" s="14" t="n">
        <f aca="false">N126+J126</f>
        <v>9404035.18214118</v>
      </c>
      <c r="Q126" s="43" t="n">
        <f aca="false">P126-DatosMinisterio!M126</f>
        <v>2.18214118480682</v>
      </c>
      <c r="S126" s="14" t="n">
        <f aca="false">B126+DatosMinisterio!B126</f>
        <v>12165</v>
      </c>
      <c r="T126" s="14" t="n">
        <f aca="false">C126+DatosMinisterio!C126</f>
        <v>59</v>
      </c>
      <c r="U126" s="14" t="n">
        <f aca="false">D126+DatosMinisterio!D126</f>
        <v>896.880681818182</v>
      </c>
      <c r="V126" s="14" t="n">
        <f aca="false">E126+DatosMinisterio!E126</f>
        <v>522.280454545455</v>
      </c>
      <c r="W126" s="14" t="n">
        <f aca="false">F126+DatosMinisterio!F126</f>
        <v>184</v>
      </c>
      <c r="X126" s="14" t="n">
        <f aca="false">G126+DatosMinisterio!G126</f>
        <v>392</v>
      </c>
      <c r="Y126" s="14" t="n">
        <f aca="false">H126+DatosMinisterio!H126</f>
        <v>40</v>
      </c>
      <c r="Z126" s="14" t="n">
        <f aca="false">X126+0.33*Y126</f>
        <v>405.2</v>
      </c>
      <c r="AC126" s="50" t="n">
        <f aca="false">IF(T126&gt;0,S126/T126,0)</f>
        <v>206.186440677966</v>
      </c>
      <c r="AD126" s="51" t="n">
        <f aca="false">EXP((((AC126-AC$145)/AC$146+2)/4-1.9)^3)</f>
        <v>0.0575588882498404</v>
      </c>
      <c r="AE126" s="52" t="n">
        <f aca="false">S126/U126</f>
        <v>13.5636771385674</v>
      </c>
      <c r="AF126" s="51" t="n">
        <f aca="false">EXP((((AE126-AE$145)/AE$146+2)/4-1.9)^3)</f>
        <v>0.011182805650941</v>
      </c>
      <c r="AG126" s="51" t="n">
        <f aca="false">V126/U126</f>
        <v>0.582329918720819</v>
      </c>
      <c r="AH126" s="51" t="n">
        <f aca="false">EXP((((AG126-AG$145)/AG$146+2)/4-1.9)^3)</f>
        <v>0.0370877043382778</v>
      </c>
      <c r="AI126" s="51" t="n">
        <f aca="false">W126/U126</f>
        <v>0.205155494738709</v>
      </c>
      <c r="AJ126" s="51" t="n">
        <f aca="false">EXP((((AI126-AI$145)/AI$146+2)/4-1.9)^3)</f>
        <v>0.118922461035624</v>
      </c>
      <c r="AK126" s="51" t="n">
        <f aca="false">Z126/U126</f>
        <v>0.451788078631114</v>
      </c>
      <c r="AL126" s="51" t="n">
        <f aca="false">EXP((((AK126-AK$145)/AK$146+2)/4-1.9)^3)</f>
        <v>0.0872803826139858</v>
      </c>
      <c r="AM126" s="51" t="n">
        <f aca="false">0.01*AD126+0.15*AF126+0.24*AH126+0.25*AJ126+0.35*AL126</f>
        <v>0.0714328079451273</v>
      </c>
      <c r="AO126" s="44" t="n">
        <f aca="false">0.01*AD126/$AM$145</f>
        <v>0.000202616147925449</v>
      </c>
      <c r="AP126" s="43" t="n">
        <f aca="false">AO126*$J$145</f>
        <v>2110.02430288083</v>
      </c>
      <c r="AQ126" s="44" t="n">
        <f aca="false">0.15*AF126/$AM$145</f>
        <v>0.00059047796254097</v>
      </c>
      <c r="AR126" s="43" t="n">
        <f aca="false">AQ126*$J$145</f>
        <v>6149.17845410541</v>
      </c>
      <c r="AS126" s="44" t="n">
        <f aca="false">0.24*AH126/$AM$145</f>
        <v>0.00313330629561935</v>
      </c>
      <c r="AT126" s="43" t="n">
        <f aca="false">AS126*$J$145</f>
        <v>32629.9384319503</v>
      </c>
      <c r="AU126" s="44" t="n">
        <f aca="false">0.25*AJ126/$AM$145</f>
        <v>0.0104656342788724</v>
      </c>
      <c r="AV126" s="43" t="n">
        <f aca="false">AU126*$J$145</f>
        <v>108988.068816749</v>
      </c>
      <c r="AW126" s="44" t="n">
        <f aca="false">0.35*AL126/$AM$145</f>
        <v>0.0107534134316153</v>
      </c>
      <c r="AX126" s="43" t="n">
        <f aca="false">AW126*$J$145</f>
        <v>111984.972135499</v>
      </c>
    </row>
    <row r="127" customFormat="false" ht="13.8" hidden="false" customHeight="false" outlineLevel="0" collapsed="false">
      <c r="A127" s="13" t="s">
        <v>68</v>
      </c>
      <c r="B127" s="14"/>
      <c r="C127" s="14"/>
      <c r="D127" s="14"/>
      <c r="E127" s="14"/>
      <c r="F127" s="14"/>
      <c r="G127" s="14"/>
      <c r="H127" s="14"/>
      <c r="I127" s="15" t="n">
        <f aca="false">AO127+AQ127+AS127+AU127+AW127</f>
        <v>0.0234788938795746</v>
      </c>
      <c r="J127" s="43" t="n">
        <f aca="false">AP127+AR127+AT127+AV127+AX127</f>
        <v>244506.852972502</v>
      </c>
      <c r="K127" s="15" t="n">
        <f aca="false">I127-DatosMinisterio!J127</f>
        <v>0</v>
      </c>
      <c r="L127" s="43" t="n">
        <f aca="false">J127-DatosMinisterio!K127</f>
        <v>-0.147027497878298</v>
      </c>
      <c r="M127" s="44" t="n">
        <f aca="false">P161/P$179</f>
        <v>0.0456755189550817</v>
      </c>
      <c r="N127" s="43" t="n">
        <f aca="false">ROUND((N$145*M127),0)</f>
        <v>9037545</v>
      </c>
      <c r="O127" s="43" t="n">
        <f aca="false">N127-DatosMinisterio!L127</f>
        <v>0</v>
      </c>
      <c r="P127" s="14" t="n">
        <f aca="false">N127+J127</f>
        <v>9282051.8529725</v>
      </c>
      <c r="Q127" s="43" t="n">
        <f aca="false">P127-DatosMinisterio!M127</f>
        <v>-0.147027498111129</v>
      </c>
      <c r="S127" s="14" t="n">
        <f aca="false">B127+DatosMinisterio!B127</f>
        <v>9557</v>
      </c>
      <c r="T127" s="14" t="n">
        <f aca="false">C127+DatosMinisterio!C127</f>
        <v>51</v>
      </c>
      <c r="U127" s="14" t="n">
        <f aca="false">D127+DatosMinisterio!D127</f>
        <v>558.524318181818</v>
      </c>
      <c r="V127" s="14" t="n">
        <f aca="false">E127+DatosMinisterio!E127</f>
        <v>340.024545454545</v>
      </c>
      <c r="W127" s="14" t="n">
        <f aca="false">F127+DatosMinisterio!F127</f>
        <v>58</v>
      </c>
      <c r="X127" s="14" t="n">
        <f aca="false">G127+DatosMinisterio!G127</f>
        <v>268</v>
      </c>
      <c r="Y127" s="14" t="n">
        <f aca="false">H127+DatosMinisterio!H127</f>
        <v>28</v>
      </c>
      <c r="Z127" s="14" t="n">
        <f aca="false">X127+0.33*Y127</f>
        <v>277.24</v>
      </c>
      <c r="AC127" s="50" t="n">
        <f aca="false">IF(T127&gt;0,S127/T127,0)</f>
        <v>187.392156862745</v>
      </c>
      <c r="AD127" s="51" t="n">
        <f aca="false">EXP((((AC127-AC$145)/AC$146+2)/4-1.9)^3)</f>
        <v>0.0413312943844293</v>
      </c>
      <c r="AE127" s="52" t="n">
        <f aca="false">S127/U127</f>
        <v>17.1111618400273</v>
      </c>
      <c r="AF127" s="51" t="n">
        <f aca="false">EXP((((AE127-AE$145)/AE$146+2)/4-1.9)^3)</f>
        <v>0.0473555513795667</v>
      </c>
      <c r="AG127" s="51" t="n">
        <f aca="false">V127/U127</f>
        <v>0.608790941388976</v>
      </c>
      <c r="AH127" s="51" t="n">
        <f aca="false">EXP((((AG127-AG$145)/AG$146+2)/4-1.9)^3)</f>
        <v>0.0515033077697482</v>
      </c>
      <c r="AI127" s="51" t="n">
        <f aca="false">W127/U127</f>
        <v>0.103845075517588</v>
      </c>
      <c r="AJ127" s="51" t="n">
        <f aca="false">EXP((((AI127-AI$145)/AI$146+2)/4-1.9)^3)</f>
        <v>0.0349534835659922</v>
      </c>
      <c r="AK127" s="51" t="n">
        <f aca="false">Z127/U127</f>
        <v>0.496379460974069</v>
      </c>
      <c r="AL127" s="51" t="n">
        <f aca="false">EXP((((AK127-AK$145)/AK$146+2)/4-1.9)^3)</f>
        <v>0.108807644335116</v>
      </c>
      <c r="AM127" s="51" t="n">
        <f aca="false">0.01*AD127+0.15*AF127+0.24*AH127+0.25*AJ127+0.35*AL127</f>
        <v>0.0666984859243075</v>
      </c>
      <c r="AO127" s="44" t="n">
        <f aca="false">0.01*AD127/$AM$145</f>
        <v>0.000145492519254297</v>
      </c>
      <c r="AP127" s="43" t="n">
        <f aca="false">AO127*$J$145</f>
        <v>1515.14454626232</v>
      </c>
      <c r="AQ127" s="44" t="n">
        <f aca="false">0.15*AF127/$AM$145</f>
        <v>0.00250048246982257</v>
      </c>
      <c r="AR127" s="43" t="n">
        <f aca="false">AQ127*$J$145</f>
        <v>26039.7743924853</v>
      </c>
      <c r="AS127" s="44" t="n">
        <f aca="false">0.24*AH127/$AM$145</f>
        <v>0.00435118973685354</v>
      </c>
      <c r="AT127" s="43" t="n">
        <f aca="false">AS127*$J$145</f>
        <v>45312.8548006191</v>
      </c>
      <c r="AU127" s="44" t="n">
        <f aca="false">0.25*AJ127/$AM$145</f>
        <v>0.00307604108247195</v>
      </c>
      <c r="AV127" s="43" t="n">
        <f aca="false">AU127*$J$145</f>
        <v>32033.5842287546</v>
      </c>
      <c r="AW127" s="44" t="n">
        <f aca="false">0.35*AL127/$AM$145</f>
        <v>0.0134056880711723</v>
      </c>
      <c r="AX127" s="43" t="n">
        <f aca="false">AW127*$J$145</f>
        <v>139605.495004381</v>
      </c>
    </row>
    <row r="128" customFormat="false" ht="13.8" hidden="false" customHeight="false" outlineLevel="0" collapsed="false">
      <c r="A128" s="13" t="s">
        <v>69</v>
      </c>
      <c r="B128" s="14"/>
      <c r="C128" s="14"/>
      <c r="D128" s="14"/>
      <c r="E128" s="14"/>
      <c r="F128" s="14"/>
      <c r="G128" s="14"/>
      <c r="H128" s="14"/>
      <c r="I128" s="15" t="n">
        <f aca="false">AO128+AQ128+AS128+AU128+AW128</f>
        <v>0.0157503946900847</v>
      </c>
      <c r="J128" s="43" t="n">
        <f aca="false">AP128+AR128+AT128+AV128+AX128</f>
        <v>164023.035263073</v>
      </c>
      <c r="K128" s="15" t="n">
        <f aca="false">I128-DatosMinisterio!J128</f>
        <v>-1.07552855510562E-016</v>
      </c>
      <c r="L128" s="43" t="n">
        <f aca="false">J128-DatosMinisterio!K128</f>
        <v>0.0352630729903467</v>
      </c>
      <c r="M128" s="44" t="n">
        <f aca="false">P162/P$179</f>
        <v>0.0194931762407005</v>
      </c>
      <c r="N128" s="43" t="n">
        <f aca="false">ROUND((N$145*M128),0)</f>
        <v>3857000</v>
      </c>
      <c r="O128" s="43" t="n">
        <f aca="false">N128-DatosMinisterio!L128</f>
        <v>2</v>
      </c>
      <c r="P128" s="14" t="n">
        <f aca="false">N128+J128</f>
        <v>4021023.03526307</v>
      </c>
      <c r="Q128" s="43" t="n">
        <f aca="false">P128-DatosMinisterio!M128</f>
        <v>2.03526307316497</v>
      </c>
      <c r="S128" s="14" t="n">
        <f aca="false">B128+DatosMinisterio!B128</f>
        <v>15060</v>
      </c>
      <c r="T128" s="14" t="n">
        <f aca="false">C128+DatosMinisterio!C128</f>
        <v>61</v>
      </c>
      <c r="U128" s="14" t="n">
        <f aca="false">D128+DatosMinisterio!D128</f>
        <v>871.540681818182</v>
      </c>
      <c r="V128" s="14" t="n">
        <f aca="false">E128+DatosMinisterio!E128</f>
        <v>484.164545454545</v>
      </c>
      <c r="W128" s="14" t="n">
        <f aca="false">F128+DatosMinisterio!F128</f>
        <v>114</v>
      </c>
      <c r="X128" s="14" t="n">
        <f aca="false">G128+DatosMinisterio!G128</f>
        <v>293</v>
      </c>
      <c r="Y128" s="14" t="n">
        <f aca="false">H128+DatosMinisterio!H128</f>
        <v>32</v>
      </c>
      <c r="Z128" s="14" t="n">
        <f aca="false">X128+0.33*Y128</f>
        <v>303.56</v>
      </c>
      <c r="AC128" s="50" t="n">
        <f aca="false">IF(T128&gt;0,S128/T128,0)</f>
        <v>246.885245901639</v>
      </c>
      <c r="AD128" s="51" t="n">
        <f aca="false">EXP((((AC128-AC$145)/AC$146+2)/4-1.9)^3)</f>
        <v>0.108815523797819</v>
      </c>
      <c r="AE128" s="52" t="n">
        <f aca="false">S128/U128</f>
        <v>17.2797441521402</v>
      </c>
      <c r="AF128" s="51" t="n">
        <f aca="false">EXP((((AE128-AE$145)/AE$146+2)/4-1.9)^3)</f>
        <v>0.0502613790053113</v>
      </c>
      <c r="AG128" s="51" t="n">
        <f aca="false">V128/U128</f>
        <v>0.555527189441686</v>
      </c>
      <c r="AH128" s="51" t="n">
        <f aca="false">EXP((((AG128-AG$145)/AG$146+2)/4-1.9)^3)</f>
        <v>0.0259674782430912</v>
      </c>
      <c r="AI128" s="51" t="n">
        <f aca="false">W128/U128</f>
        <v>0.130802844179547</v>
      </c>
      <c r="AJ128" s="51" t="n">
        <f aca="false">EXP((((AI128-AI$145)/AI$146+2)/4-1.9)^3)</f>
        <v>0.0502158707419584</v>
      </c>
      <c r="AK128" s="51" t="n">
        <f aca="false">Z128/U128</f>
        <v>0.348302731395994</v>
      </c>
      <c r="AL128" s="51" t="n">
        <f aca="false">EXP((((AK128-AK$145)/AK$146+2)/4-1.9)^3)</f>
        <v>0.0495141657001281</v>
      </c>
      <c r="AM128" s="51" t="n">
        <f aca="false">0.01*AD128+0.15*AF128+0.24*AH128+0.25*AJ128+0.35*AL128</f>
        <v>0.0447434825476512</v>
      </c>
      <c r="AO128" s="44" t="n">
        <f aca="false">0.01*AD128/$AM$145</f>
        <v>0.000383047396098122</v>
      </c>
      <c r="AP128" s="43" t="n">
        <f aca="false">AO128*$J$145</f>
        <v>3989.01727822623</v>
      </c>
      <c r="AQ128" s="44" t="n">
        <f aca="false">0.15*AF128/$AM$145</f>
        <v>0.00265391687881639</v>
      </c>
      <c r="AR128" s="43" t="n">
        <f aca="false">AQ128*$J$145</f>
        <v>27637.6249843061</v>
      </c>
      <c r="AS128" s="44" t="n">
        <f aca="false">0.24*AH128/$AM$145</f>
        <v>0.00219382850764535</v>
      </c>
      <c r="AT128" s="43" t="n">
        <f aca="false">AS128*$J$145</f>
        <v>22846.3106957679</v>
      </c>
      <c r="AU128" s="44" t="n">
        <f aca="false">0.25*AJ128/$AM$145</f>
        <v>0.00441918989570046</v>
      </c>
      <c r="AV128" s="43" t="n">
        <f aca="false">AU128*$J$145</f>
        <v>46021.001654835</v>
      </c>
      <c r="AW128" s="44" t="n">
        <f aca="false">0.35*AL128/$AM$145</f>
        <v>0.00610041201182436</v>
      </c>
      <c r="AX128" s="43" t="n">
        <f aca="false">AW128*$J$145</f>
        <v>63529.0806499377</v>
      </c>
    </row>
    <row r="129" customFormat="false" ht="13.8" hidden="false" customHeight="false" outlineLevel="0" collapsed="false">
      <c r="A129" s="13" t="s">
        <v>70</v>
      </c>
      <c r="B129" s="14"/>
      <c r="C129" s="14"/>
      <c r="D129" s="14"/>
      <c r="E129" s="14"/>
      <c r="F129" s="14"/>
      <c r="G129" s="14"/>
      <c r="H129" s="14"/>
      <c r="I129" s="15" t="n">
        <f aca="false">AO129+AQ129+AS129+AU129+AW129</f>
        <v>0.0133672170127874</v>
      </c>
      <c r="J129" s="43" t="n">
        <f aca="false">AP129+AR129+AT129+AV129+AX129</f>
        <v>139204.861249467</v>
      </c>
      <c r="K129" s="15" t="n">
        <f aca="false">I129-DatosMinisterio!J129</f>
        <v>0</v>
      </c>
      <c r="L129" s="43" t="n">
        <f aca="false">J129-DatosMinisterio!K129</f>
        <v>-0.138750533107668</v>
      </c>
      <c r="M129" s="44" t="n">
        <f aca="false">P163/P$179</f>
        <v>0.0187538763533937</v>
      </c>
      <c r="N129" s="43" t="n">
        <f aca="false">ROUND((N$145*M129),0)</f>
        <v>3710719</v>
      </c>
      <c r="O129" s="43" t="n">
        <f aca="false">N129-DatosMinisterio!L129</f>
        <v>1</v>
      </c>
      <c r="P129" s="14" t="n">
        <f aca="false">N129+J129</f>
        <v>3849923.86124947</v>
      </c>
      <c r="Q129" s="43" t="n">
        <f aca="false">P129-DatosMinisterio!M129</f>
        <v>0.861249466892332</v>
      </c>
      <c r="S129" s="14" t="n">
        <f aca="false">B129+DatosMinisterio!B129</f>
        <v>5955</v>
      </c>
      <c r="T129" s="14" t="n">
        <f aca="false">C129+DatosMinisterio!C129</f>
        <v>53</v>
      </c>
      <c r="U129" s="14" t="n">
        <f aca="false">D129+DatosMinisterio!D129</f>
        <v>382.730909090909</v>
      </c>
      <c r="V129" s="14" t="n">
        <f aca="false">E129+DatosMinisterio!E129</f>
        <v>229.057272727273</v>
      </c>
      <c r="W129" s="14" t="n">
        <f aca="false">F129+DatosMinisterio!F129</f>
        <v>42</v>
      </c>
      <c r="X129" s="14" t="n">
        <f aca="false">G129+DatosMinisterio!G129</f>
        <v>116</v>
      </c>
      <c r="Y129" s="14" t="n">
        <f aca="false">H129+DatosMinisterio!H129</f>
        <v>5</v>
      </c>
      <c r="Z129" s="14" t="n">
        <f aca="false">X129+0.33*Y129</f>
        <v>117.65</v>
      </c>
      <c r="AC129" s="50" t="n">
        <f aca="false">IF(T129&gt;0,S129/T129,0)</f>
        <v>112.358490566038</v>
      </c>
      <c r="AD129" s="51" t="n">
        <f aca="false">EXP((((AC129-AC$145)/AC$146+2)/4-1.9)^3)</f>
        <v>0.00853966108489276</v>
      </c>
      <c r="AE129" s="52" t="n">
        <f aca="false">S129/U129</f>
        <v>15.5592345915953</v>
      </c>
      <c r="AF129" s="51" t="n">
        <f aca="false">EXP((((AE129-AE$145)/AE$146+2)/4-1.9)^3)</f>
        <v>0.0263613189749831</v>
      </c>
      <c r="AG129" s="51" t="n">
        <f aca="false">V129/U129</f>
        <v>0.598481249584328</v>
      </c>
      <c r="AH129" s="51" t="n">
        <f aca="false">EXP((((AG129-AG$145)/AG$146+2)/4-1.9)^3)</f>
        <v>0.045442134305931</v>
      </c>
      <c r="AI129" s="51" t="n">
        <f aca="false">W129/U129</f>
        <v>0.109737674701428</v>
      </c>
      <c r="AJ129" s="51" t="n">
        <f aca="false">EXP((((AI129-AI$145)/AI$146+2)/4-1.9)^3)</f>
        <v>0.0379238808596582</v>
      </c>
      <c r="AK129" s="51" t="n">
        <f aca="false">Z129/U129</f>
        <v>0.307396129252929</v>
      </c>
      <c r="AL129" s="51" t="n">
        <f aca="false">EXP((((AK129-AK$145)/AK$146+2)/4-1.9)^3)</f>
        <v>0.0387048874634363</v>
      </c>
      <c r="AM129" s="51" t="n">
        <f aca="false">0.01*AD129+0.15*AF129+0.24*AH129+0.25*AJ129+0.35*AL129</f>
        <v>0.0379733875176371</v>
      </c>
      <c r="AO129" s="44" t="n">
        <f aca="false">0.01*AD129/$AM$145</f>
        <v>3.00609217137655E-005</v>
      </c>
      <c r="AP129" s="43" t="n">
        <f aca="false">AO129*$J$145</f>
        <v>313.051432634983</v>
      </c>
      <c r="AQ129" s="44" t="n">
        <f aca="false">0.15*AF129/$AM$145</f>
        <v>0.00139193851740872</v>
      </c>
      <c r="AR129" s="43" t="n">
        <f aca="false">AQ129*$J$145</f>
        <v>14495.5085264426</v>
      </c>
      <c r="AS129" s="44" t="n">
        <f aca="false">0.24*AH129/$AM$145</f>
        <v>0.00383911940756605</v>
      </c>
      <c r="AT129" s="43" t="n">
        <f aca="false">AS129*$J$145</f>
        <v>39980.2055984521</v>
      </c>
      <c r="AU129" s="44" t="n">
        <f aca="false">0.25*AJ129/$AM$145</f>
        <v>0.00333744747675392</v>
      </c>
      <c r="AV129" s="43" t="n">
        <f aca="false">AU129*$J$145</f>
        <v>34755.8442781676</v>
      </c>
      <c r="AW129" s="44" t="n">
        <f aca="false">0.35*AL129/$AM$145</f>
        <v>0.00476865068934497</v>
      </c>
      <c r="AX129" s="43" t="n">
        <f aca="false">AW129*$J$145</f>
        <v>49660.2514137696</v>
      </c>
    </row>
    <row r="130" customFormat="false" ht="13.8" hidden="false" customHeight="false" outlineLevel="0" collapsed="false">
      <c r="A130" s="13" t="s">
        <v>71</v>
      </c>
      <c r="B130" s="14"/>
      <c r="C130" s="14"/>
      <c r="D130" s="14"/>
      <c r="E130" s="14"/>
      <c r="F130" s="14"/>
      <c r="G130" s="14"/>
      <c r="H130" s="14"/>
      <c r="I130" s="15" t="n">
        <f aca="false">AO130+AQ130+AS130+AU130+AW130</f>
        <v>0.0180562227087745</v>
      </c>
      <c r="J130" s="43" t="n">
        <f aca="false">AP130+AR130+AT130+AV130+AX130</f>
        <v>188035.697666907</v>
      </c>
      <c r="K130" s="15" t="n">
        <f aca="false">I130-DatosMinisterio!J130</f>
        <v>-1.00613961606655E-016</v>
      </c>
      <c r="L130" s="43" t="n">
        <f aca="false">J130-DatosMinisterio!K130</f>
        <v>-0.302333093248308</v>
      </c>
      <c r="M130" s="44" t="n">
        <f aca="false">P164/P$179</f>
        <v>0.0207400036483882</v>
      </c>
      <c r="N130" s="43" t="n">
        <f aca="false">ROUND((N$145*M130),0)</f>
        <v>4103702</v>
      </c>
      <c r="O130" s="43" t="n">
        <f aca="false">N130-DatosMinisterio!L130</f>
        <v>-1</v>
      </c>
      <c r="P130" s="14" t="n">
        <f aca="false">N130+J130</f>
        <v>4291737.69766691</v>
      </c>
      <c r="Q130" s="43" t="n">
        <f aca="false">P130-DatosMinisterio!M130</f>
        <v>-1.30233309324831</v>
      </c>
      <c r="S130" s="14" t="n">
        <f aca="false">B130+DatosMinisterio!B130</f>
        <v>7054</v>
      </c>
      <c r="T130" s="14" t="n">
        <f aca="false">C130+DatosMinisterio!C130</f>
        <v>40</v>
      </c>
      <c r="U130" s="14" t="n">
        <f aca="false">D130+DatosMinisterio!D130</f>
        <v>325.824090909091</v>
      </c>
      <c r="V130" s="14" t="n">
        <f aca="false">E130+DatosMinisterio!E130</f>
        <v>165.454545454545</v>
      </c>
      <c r="W130" s="14" t="n">
        <f aca="false">F130+DatosMinisterio!F130</f>
        <v>27</v>
      </c>
      <c r="X130" s="14" t="n">
        <f aca="false">G130+DatosMinisterio!G130</f>
        <v>96</v>
      </c>
      <c r="Y130" s="14" t="n">
        <f aca="false">H130+DatosMinisterio!H130</f>
        <v>19</v>
      </c>
      <c r="Z130" s="14" t="n">
        <f aca="false">X130+0.33*Y130</f>
        <v>102.27</v>
      </c>
      <c r="AC130" s="50" t="n">
        <f aca="false">IF(T130&gt;0,S130/T130,0)</f>
        <v>176.35</v>
      </c>
      <c r="AD130" s="51" t="n">
        <f aca="false">EXP((((AC130-AC$145)/AC$146+2)/4-1.9)^3)</f>
        <v>0.0336357302955699</v>
      </c>
      <c r="AE130" s="52" t="n">
        <f aca="false">S130/U130</f>
        <v>21.6497189643603</v>
      </c>
      <c r="AF130" s="51" t="n">
        <f aca="false">EXP((((AE130-AE$145)/AE$146+2)/4-1.9)^3)</f>
        <v>0.181928450007689</v>
      </c>
      <c r="AG130" s="51" t="n">
        <f aca="false">V130/U130</f>
        <v>0.507803290397913</v>
      </c>
      <c r="AH130" s="51" t="n">
        <f aca="false">EXP((((AG130-AG$145)/AG$146+2)/4-1.9)^3)</f>
        <v>0.012938263200761</v>
      </c>
      <c r="AI130" s="51" t="n">
        <f aca="false">W130/U130</f>
        <v>0.0828668006858134</v>
      </c>
      <c r="AJ130" s="51" t="n">
        <f aca="false">EXP((((AI130-AI$145)/AI$146+2)/4-1.9)^3)</f>
        <v>0.0258589857387789</v>
      </c>
      <c r="AK130" s="51" t="n">
        <f aca="false">Z130/U130</f>
        <v>0.313881026153264</v>
      </c>
      <c r="AL130" s="51" t="n">
        <f aca="false">EXP((((AK130-AK$145)/AK$146+2)/4-1.9)^3)</f>
        <v>0.0402808269505578</v>
      </c>
      <c r="AM130" s="51" t="n">
        <f aca="false">0.01*AD130+0.15*AF130+0.24*AH130+0.25*AJ130+0.35*AL130</f>
        <v>0.0512938438396816</v>
      </c>
      <c r="AO130" s="44" t="n">
        <f aca="false">0.01*AD130/$AM$145</f>
        <v>0.000118402948916697</v>
      </c>
      <c r="AP130" s="43" t="n">
        <f aca="false">AO130*$J$145</f>
        <v>1233.03646972359</v>
      </c>
      <c r="AQ130" s="44" t="n">
        <f aca="false">0.15*AF130/$AM$145</f>
        <v>0.00960624228319101</v>
      </c>
      <c r="AR130" s="43" t="n">
        <f aca="false">AQ130*$J$145</f>
        <v>100038.446512923</v>
      </c>
      <c r="AS130" s="44" t="n">
        <f aca="false">0.24*AH130/$AM$145</f>
        <v>0.00109307228000856</v>
      </c>
      <c r="AT130" s="43" t="n">
        <f aca="false">AS130*$J$145</f>
        <v>11383.1454167812</v>
      </c>
      <c r="AU130" s="44" t="n">
        <f aca="false">0.25*AJ130/$AM$145</f>
        <v>0.00227569027085275</v>
      </c>
      <c r="AV130" s="43" t="n">
        <f aca="false">AU130*$J$145</f>
        <v>23698.8109116335</v>
      </c>
      <c r="AW130" s="44" t="n">
        <f aca="false">0.35*AL130/$AM$145</f>
        <v>0.00496281492580548</v>
      </c>
      <c r="AX130" s="43" t="n">
        <f aca="false">AW130*$J$145</f>
        <v>51682.2583558457</v>
      </c>
    </row>
    <row r="131" customFormat="false" ht="13.8" hidden="false" customHeight="false" outlineLevel="0" collapsed="false">
      <c r="A131" s="13" t="s">
        <v>72</v>
      </c>
      <c r="B131" s="14"/>
      <c r="C131" s="14"/>
      <c r="D131" s="14"/>
      <c r="E131" s="14"/>
      <c r="F131" s="14"/>
      <c r="G131" s="14"/>
      <c r="H131" s="14"/>
      <c r="I131" s="15" t="n">
        <f aca="false">AO131+AQ131+AS131+AU131+AW131</f>
        <v>0.0489183196733156</v>
      </c>
      <c r="J131" s="43" t="n">
        <f aca="false">AP131+AR131+AT131+AV131+AX131</f>
        <v>509430.489245941</v>
      </c>
      <c r="K131" s="15" t="n">
        <f aca="false">I131-DatosMinisterio!J131</f>
        <v>0</v>
      </c>
      <c r="L131" s="43" t="n">
        <f aca="false">J131-DatosMinisterio!K131</f>
        <v>0.489245941047557</v>
      </c>
      <c r="M131" s="44" t="n">
        <f aca="false">P165/P$179</f>
        <v>0.0251417655710367</v>
      </c>
      <c r="N131" s="43" t="n">
        <f aca="false">ROUND((N$145*M131),0)</f>
        <v>4974653</v>
      </c>
      <c r="O131" s="43" t="n">
        <f aca="false">N131-DatosMinisterio!L131</f>
        <v>2</v>
      </c>
      <c r="P131" s="14" t="n">
        <f aca="false">N131+J131</f>
        <v>5484083.48924594</v>
      </c>
      <c r="Q131" s="43" t="n">
        <f aca="false">P131-DatosMinisterio!M131</f>
        <v>2.48924594093114</v>
      </c>
      <c r="S131" s="14" t="n">
        <f aca="false">B131+DatosMinisterio!B131</f>
        <v>11114</v>
      </c>
      <c r="T131" s="14" t="n">
        <f aca="false">C131+DatosMinisterio!C131</f>
        <v>46</v>
      </c>
      <c r="U131" s="14" t="n">
        <f aca="false">D131+DatosMinisterio!D131</f>
        <v>474.556136363636</v>
      </c>
      <c r="V131" s="14" t="n">
        <f aca="false">E131+DatosMinisterio!E131</f>
        <v>383.178636363636</v>
      </c>
      <c r="W131" s="14" t="n">
        <f aca="false">F131+DatosMinisterio!F131</f>
        <v>57</v>
      </c>
      <c r="X131" s="14" t="n">
        <f aca="false">G131+DatosMinisterio!G131</f>
        <v>130</v>
      </c>
      <c r="Y131" s="14" t="n">
        <f aca="false">H131+DatosMinisterio!H131</f>
        <v>18</v>
      </c>
      <c r="Z131" s="14" t="n">
        <f aca="false">X131+0.33*Y131</f>
        <v>135.94</v>
      </c>
      <c r="AC131" s="50" t="n">
        <f aca="false">IF(T131&gt;0,S131/T131,0)</f>
        <v>241.608695652174</v>
      </c>
      <c r="AD131" s="51" t="n">
        <f aca="false">EXP((((AC131-AC$145)/AC$146+2)/4-1.9)^3)</f>
        <v>0.100792501698272</v>
      </c>
      <c r="AE131" s="52" t="n">
        <f aca="false">S131/U131</f>
        <v>23.4197793440473</v>
      </c>
      <c r="AF131" s="51" t="n">
        <f aca="false">EXP((((AE131-AE$145)/AE$146+2)/4-1.9)^3)</f>
        <v>0.269323212013716</v>
      </c>
      <c r="AG131" s="51" t="n">
        <f aca="false">V131/U131</f>
        <v>0.80744638410917</v>
      </c>
      <c r="AH131" s="51" t="n">
        <f aca="false">EXP((((AG131-AG$145)/AG$146+2)/4-1.9)^3)</f>
        <v>0.311534546772567</v>
      </c>
      <c r="AI131" s="51" t="n">
        <f aca="false">W131/U131</f>
        <v>0.120112238852861</v>
      </c>
      <c r="AJ131" s="51" t="n">
        <f aca="false">EXP((((AI131-AI$145)/AI$146+2)/4-1.9)^3)</f>
        <v>0.0436388635662809</v>
      </c>
      <c r="AK131" s="51" t="n">
        <f aca="false">Z131/U131</f>
        <v>0.286457153502771</v>
      </c>
      <c r="AL131" s="51" t="n">
        <f aca="false">EXP((((AK131-AK$145)/AK$146+2)/4-1.9)^3)</f>
        <v>0.0339485921818503</v>
      </c>
      <c r="AM131" s="51" t="n">
        <f aca="false">0.01*AD131+0.15*AF131+0.24*AH131+0.25*AJ131+0.35*AL131</f>
        <v>0.138966421199674</v>
      </c>
      <c r="AO131" s="44" t="n">
        <f aca="false">0.01*AD131/$AM$145</f>
        <v>0.000354805123150199</v>
      </c>
      <c r="AP131" s="43" t="n">
        <f aca="false">AO131*$J$145</f>
        <v>3694.90507197386</v>
      </c>
      <c r="AQ131" s="44" t="n">
        <f aca="false">0.15*AF131/$AM$145</f>
        <v>0.0142208875356308</v>
      </c>
      <c r="AR131" s="43" t="n">
        <f aca="false">AQ131*$J$145</f>
        <v>148094.900707306</v>
      </c>
      <c r="AS131" s="44" t="n">
        <f aca="false">0.24*AH131/$AM$145</f>
        <v>0.0263195895815516</v>
      </c>
      <c r="AT131" s="43" t="n">
        <f aca="false">AS131*$J$145</f>
        <v>274089.57394332</v>
      </c>
      <c r="AU131" s="44" t="n">
        <f aca="false">0.25*AJ131/$AM$145</f>
        <v>0.00384038795071262</v>
      </c>
      <c r="AV131" s="43" t="n">
        <f aca="false">AU131*$J$145</f>
        <v>39993.4160799262</v>
      </c>
      <c r="AW131" s="44" t="n">
        <f aca="false">0.35*AL131/$AM$145</f>
        <v>0.00418264948227029</v>
      </c>
      <c r="AX131" s="43" t="n">
        <f aca="false">AW131*$J$145</f>
        <v>43557.6934434146</v>
      </c>
    </row>
    <row r="132" customFormat="false" ht="13.8" hidden="false" customHeight="false" outlineLevel="0" collapsed="false">
      <c r="A132" s="13" t="s">
        <v>73</v>
      </c>
      <c r="B132" s="14"/>
      <c r="C132" s="14"/>
      <c r="D132" s="14"/>
      <c r="E132" s="14"/>
      <c r="F132" s="14"/>
      <c r="G132" s="14"/>
      <c r="H132" s="14"/>
      <c r="I132" s="15" t="n">
        <f aca="false">AO132+AQ132+AS132+AU132+AW132</f>
        <v>0.129167913305213</v>
      </c>
      <c r="J132" s="43" t="n">
        <f aca="false">AP132+AR132+AT132+AV132+AX132</f>
        <v>1345141.73236915</v>
      </c>
      <c r="K132" s="15" t="n">
        <f aca="false">I132-DatosMinisterio!J132</f>
        <v>0</v>
      </c>
      <c r="L132" s="43" t="n">
        <f aca="false">J132-DatosMinisterio!K132</f>
        <v>-0.267630845308304</v>
      </c>
      <c r="M132" s="44" t="n">
        <f aca="false">P166/P$179</f>
        <v>0.0370730956824857</v>
      </c>
      <c r="N132" s="43" t="n">
        <f aca="false">ROUND((N$145*M132),0)</f>
        <v>7335435</v>
      </c>
      <c r="O132" s="43" t="n">
        <f aca="false">N132-DatosMinisterio!L132</f>
        <v>0</v>
      </c>
      <c r="P132" s="14" t="n">
        <f aca="false">N132+J132</f>
        <v>8680576.73236915</v>
      </c>
      <c r="Q132" s="43" t="n">
        <f aca="false">P132-DatosMinisterio!M132</f>
        <v>-0.267630845308304</v>
      </c>
      <c r="S132" s="14" t="n">
        <f aca="false">B132+DatosMinisterio!B132</f>
        <v>8867</v>
      </c>
      <c r="T132" s="14" t="n">
        <f aca="false">C132+DatosMinisterio!C132</f>
        <v>50</v>
      </c>
      <c r="U132" s="14" t="n">
        <f aca="false">D132+DatosMinisterio!D132</f>
        <v>345.488181818182</v>
      </c>
      <c r="V132" s="14" t="n">
        <f aca="false">E132+DatosMinisterio!E132</f>
        <v>244.833636363636</v>
      </c>
      <c r="W132" s="14" t="n">
        <f aca="false">F132+DatosMinisterio!F132</f>
        <v>113</v>
      </c>
      <c r="X132" s="14" t="n">
        <f aca="false">G132+DatosMinisterio!G132</f>
        <v>322</v>
      </c>
      <c r="Y132" s="14" t="n">
        <f aca="false">H132+DatosMinisterio!H132</f>
        <v>47</v>
      </c>
      <c r="Z132" s="14" t="n">
        <f aca="false">X132+0.33*Y132</f>
        <v>337.51</v>
      </c>
      <c r="AC132" s="50" t="n">
        <f aca="false">IF(T132&gt;0,S132/T132,0)</f>
        <v>177.34</v>
      </c>
      <c r="AD132" s="51" t="n">
        <f aca="false">EXP((((AC132-AC$145)/AC$146+2)/4-1.9)^3)</f>
        <v>0.0342748932260002</v>
      </c>
      <c r="AE132" s="52" t="n">
        <f aca="false">S132/U132</f>
        <v>25.6651326055094</v>
      </c>
      <c r="AF132" s="51" t="n">
        <f aca="false">EXP((((AE132-AE$145)/AE$146+2)/4-1.9)^3)</f>
        <v>0.403540012227312</v>
      </c>
      <c r="AG132" s="51" t="n">
        <f aca="false">V132/U132</f>
        <v>0.708659946268388</v>
      </c>
      <c r="AH132" s="51" t="n">
        <f aca="false">EXP((((AG132-AG$145)/AG$146+2)/4-1.9)^3)</f>
        <v>0.146091839717069</v>
      </c>
      <c r="AI132" s="51" t="n">
        <f aca="false">W132/U132</f>
        <v>0.327073416535758</v>
      </c>
      <c r="AJ132" s="51" t="n">
        <f aca="false">EXP((((AI132-AI$145)/AI$146+2)/4-1.9)^3)</f>
        <v>0.331701632339196</v>
      </c>
      <c r="AK132" s="51" t="n">
        <f aca="false">Z132/U132</f>
        <v>0.976907511637024</v>
      </c>
      <c r="AL132" s="51" t="n">
        <f aca="false">EXP((((AK132-AK$145)/AK$146+2)/4-1.9)^3)</f>
        <v>0.537363000773308</v>
      </c>
      <c r="AM132" s="51" t="n">
        <f aca="false">0.01*AD132+0.15*AF132+0.24*AH132+0.25*AJ132+0.35*AL132</f>
        <v>0.36693825065391</v>
      </c>
      <c r="AO132" s="44" t="n">
        <f aca="false">0.01*AD132/$AM$145</f>
        <v>0.000120652900832001</v>
      </c>
      <c r="AP132" s="43" t="n">
        <f aca="false">AO132*$J$145</f>
        <v>1256.46724397438</v>
      </c>
      <c r="AQ132" s="44" t="n">
        <f aca="false">0.15*AF132/$AM$145</f>
        <v>0.0213078445303832</v>
      </c>
      <c r="AR132" s="43" t="n">
        <f aca="false">AQ132*$J$145</f>
        <v>221897.762154957</v>
      </c>
      <c r="AS132" s="44" t="n">
        <f aca="false">0.24*AH132/$AM$145</f>
        <v>0.0123423784052243</v>
      </c>
      <c r="AT132" s="43" t="n">
        <f aca="false">AS132*$J$145</f>
        <v>128532.294474165</v>
      </c>
      <c r="AU132" s="44" t="n">
        <f aca="false">0.25*AJ132/$AM$145</f>
        <v>0.0291910202962171</v>
      </c>
      <c r="AV132" s="43" t="n">
        <f aca="false">AU132*$J$145</f>
        <v>303992.366262776</v>
      </c>
      <c r="AW132" s="44" t="n">
        <f aca="false">0.35*AL132/$AM$145</f>
        <v>0.0662060171725561</v>
      </c>
      <c r="AX132" s="43" t="n">
        <f aca="false">AW132*$J$145</f>
        <v>689462.842233282</v>
      </c>
    </row>
    <row r="133" customFormat="false" ht="13.8" hidden="false" customHeight="false" outlineLevel="0" collapsed="false">
      <c r="A133" s="13" t="s">
        <v>74</v>
      </c>
      <c r="B133" s="14"/>
      <c r="C133" s="14"/>
      <c r="D133" s="14"/>
      <c r="E133" s="14"/>
      <c r="F133" s="14"/>
      <c r="G133" s="14"/>
      <c r="H133" s="14"/>
      <c r="I133" s="15" t="n">
        <f aca="false">AO133+AQ133+AS133+AU133+AW133</f>
        <v>0.0058159834284263</v>
      </c>
      <c r="J133" s="43" t="n">
        <f aca="false">AP133+AR133+AT133+AV133+AX133</f>
        <v>60567.0698252886</v>
      </c>
      <c r="K133" s="15" t="n">
        <f aca="false">I133-DatosMinisterio!J133</f>
        <v>0</v>
      </c>
      <c r="L133" s="43" t="n">
        <f aca="false">J133-DatosMinisterio!K133</f>
        <v>0.0698252886068076</v>
      </c>
      <c r="M133" s="44" t="n">
        <f aca="false">P167/P$179</f>
        <v>0.00978310852556312</v>
      </c>
      <c r="N133" s="43" t="n">
        <f aca="false">ROUND((N$145*M133),0)</f>
        <v>1935726</v>
      </c>
      <c r="O133" s="43" t="n">
        <f aca="false">N133-DatosMinisterio!L133</f>
        <v>-2</v>
      </c>
      <c r="P133" s="14" t="n">
        <f aca="false">N133+J133</f>
        <v>1996293.06982529</v>
      </c>
      <c r="Q133" s="43" t="n">
        <f aca="false">P133-DatosMinisterio!M133</f>
        <v>-1.93017471139319</v>
      </c>
      <c r="S133" s="14" t="n">
        <f aca="false">B133+DatosMinisterio!B133</f>
        <v>2714</v>
      </c>
      <c r="T133" s="14" t="n">
        <f aca="false">C133+DatosMinisterio!C133</f>
        <v>22</v>
      </c>
      <c r="U133" s="14" t="n">
        <f aca="false">D133+DatosMinisterio!D133</f>
        <v>237.204545454545</v>
      </c>
      <c r="V133" s="14" t="n">
        <f aca="false">E133+DatosMinisterio!E133</f>
        <v>107.181818181818</v>
      </c>
      <c r="W133" s="14" t="n">
        <f aca="false">F133+DatosMinisterio!F133</f>
        <v>13</v>
      </c>
      <c r="X133" s="14" t="n">
        <f aca="false">G133+DatosMinisterio!G133</f>
        <v>62</v>
      </c>
      <c r="Y133" s="14" t="n">
        <f aca="false">H133+DatosMinisterio!H133</f>
        <v>3</v>
      </c>
      <c r="Z133" s="14" t="n">
        <f aca="false">X133+0.33*Y133</f>
        <v>62.99</v>
      </c>
      <c r="AC133" s="50" t="n">
        <f aca="false">IF(T133&gt;0,S133/T133,0)</f>
        <v>123.363636363636</v>
      </c>
      <c r="AD133" s="51" t="n">
        <f aca="false">EXP((((AC133-AC$145)/AC$146+2)/4-1.9)^3)</f>
        <v>0.0110539993206859</v>
      </c>
      <c r="AE133" s="52" t="n">
        <f aca="false">S133/U133</f>
        <v>11.4416019929099</v>
      </c>
      <c r="AF133" s="51" t="n">
        <f aca="false">EXP((((AE133-AE$145)/AE$146+2)/4-1.9)^3)</f>
        <v>0.00391535648708391</v>
      </c>
      <c r="AG133" s="51" t="n">
        <f aca="false">V133/U133</f>
        <v>0.451853981029031</v>
      </c>
      <c r="AH133" s="51" t="n">
        <f aca="false">EXP((((AG133-AG$145)/AG$146+2)/4-1.9)^3)</f>
        <v>0.00513915192937986</v>
      </c>
      <c r="AI133" s="51" t="n">
        <f aca="false">W133/U133</f>
        <v>0.0548050205997893</v>
      </c>
      <c r="AJ133" s="51" t="n">
        <f aca="false">EXP((((AI133-AI$145)/AI$146+2)/4-1.9)^3)</f>
        <v>0.0168111310701248</v>
      </c>
      <c r="AK133" s="51" t="n">
        <f aca="false">Z133/U133</f>
        <v>0.265551403660056</v>
      </c>
      <c r="AL133" s="51" t="n">
        <f aca="false">EXP((((AK133-AK$145)/AK$146+2)/4-1.9)^3)</f>
        <v>0.0296798139680663</v>
      </c>
      <c r="AM133" s="51" t="n">
        <f aca="false">0.01*AD133+0.15*AF133+0.24*AH133+0.25*AJ133+0.35*AL133</f>
        <v>0.016521957585675</v>
      </c>
      <c r="AO133" s="44" t="n">
        <f aca="false">0.01*AD133/$AM$145</f>
        <v>3.89117793902858E-005</v>
      </c>
      <c r="AP133" s="43" t="n">
        <f aca="false">AO133*$J$145</f>
        <v>405.223379392497</v>
      </c>
      <c r="AQ133" s="44" t="n">
        <f aca="false">0.15*AF133/$AM$145</f>
        <v>0.0002067398641521</v>
      </c>
      <c r="AR133" s="43" t="n">
        <f aca="false">AQ133*$J$145</f>
        <v>2152.96827129355</v>
      </c>
      <c r="AS133" s="44" t="n">
        <f aca="false">0.24*AH133/$AM$145</f>
        <v>0.000434174543336483</v>
      </c>
      <c r="AT133" s="43" t="n">
        <f aca="false">AS133*$J$145</f>
        <v>4521.4502768518</v>
      </c>
      <c r="AU133" s="44" t="n">
        <f aca="false">0.25*AJ133/$AM$145</f>
        <v>0.00147944423670656</v>
      </c>
      <c r="AV133" s="43" t="n">
        <f aca="false">AU133*$J$145</f>
        <v>15406.7843366384</v>
      </c>
      <c r="AW133" s="44" t="n">
        <f aca="false">0.35*AL133/$AM$145</f>
        <v>0.00365671300484087</v>
      </c>
      <c r="AX133" s="43" t="n">
        <f aca="false">AW133*$J$145</f>
        <v>38080.6435611123</v>
      </c>
    </row>
    <row r="134" customFormat="false" ht="13.8" hidden="false" customHeight="false" outlineLevel="0" collapsed="false">
      <c r="A134" s="13" t="s">
        <v>75</v>
      </c>
      <c r="B134" s="14"/>
      <c r="C134" s="14"/>
      <c r="D134" s="14"/>
      <c r="E134" s="14"/>
      <c r="F134" s="14"/>
      <c r="G134" s="14"/>
      <c r="H134" s="14"/>
      <c r="I134" s="15" t="n">
        <f aca="false">AO134+AQ134+AS134+AU134+AW134</f>
        <v>0.09255737606738</v>
      </c>
      <c r="J134" s="43" t="n">
        <f aca="false">AP134+AR134+AT134+AV134+AX134</f>
        <v>963883.258628089</v>
      </c>
      <c r="K134" s="15" t="n">
        <f aca="false">I134-DatosMinisterio!J134</f>
        <v>7.07767178198537E-016</v>
      </c>
      <c r="L134" s="43" t="n">
        <f aca="false">J134-DatosMinisterio!K134</f>
        <v>0.258628088631667</v>
      </c>
      <c r="M134" s="44" t="n">
        <f aca="false">P168/P$179</f>
        <v>0.0655729550929256</v>
      </c>
      <c r="N134" s="43" t="n">
        <f aca="false">ROUND((N$145*M134),0)</f>
        <v>12974534</v>
      </c>
      <c r="O134" s="43" t="n">
        <f aca="false">N134-DatosMinisterio!L134</f>
        <v>1</v>
      </c>
      <c r="P134" s="14" t="n">
        <f aca="false">N134+J134</f>
        <v>13938417.2586281</v>
      </c>
      <c r="Q134" s="43" t="n">
        <f aca="false">P134-DatosMinisterio!M134</f>
        <v>1.25862808898091</v>
      </c>
      <c r="S134" s="14" t="n">
        <f aca="false">B134+DatosMinisterio!B134</f>
        <v>8205</v>
      </c>
      <c r="T134" s="14" t="n">
        <f aca="false">C134+DatosMinisterio!C134</f>
        <v>28</v>
      </c>
      <c r="U134" s="14" t="n">
        <f aca="false">D134+DatosMinisterio!D134</f>
        <v>413.710227272727</v>
      </c>
      <c r="V134" s="14" t="n">
        <f aca="false">E134+DatosMinisterio!E134</f>
        <v>378.232954545455</v>
      </c>
      <c r="W134" s="14" t="n">
        <f aca="false">F134+DatosMinisterio!F134</f>
        <v>101</v>
      </c>
      <c r="X134" s="14" t="n">
        <f aca="false">G134+DatosMinisterio!G134</f>
        <v>249</v>
      </c>
      <c r="Y134" s="14" t="n">
        <f aca="false">H134+DatosMinisterio!H134</f>
        <v>43</v>
      </c>
      <c r="Z134" s="14" t="n">
        <f aca="false">X134+0.33*Y134</f>
        <v>263.19</v>
      </c>
      <c r="AC134" s="50" t="n">
        <f aca="false">IF(T134&gt;0,S134/T134,0)</f>
        <v>293.035714285714</v>
      </c>
      <c r="AD134" s="51" t="n">
        <f aca="false">EXP((((AC134-AC$145)/AC$146+2)/4-1.9)^3)</f>
        <v>0.19799381750951</v>
      </c>
      <c r="AE134" s="52" t="n">
        <f aca="false">S134/U134</f>
        <v>19.8327221787318</v>
      </c>
      <c r="AF134" s="51" t="n">
        <f aca="false">EXP((((AE134-AE$145)/AE$146+2)/4-1.9)^3)</f>
        <v>0.112920053329768</v>
      </c>
      <c r="AG134" s="51" t="n">
        <f aca="false">V134/U134</f>
        <v>0.914246082430337</v>
      </c>
      <c r="AH134" s="51" t="n">
        <f aca="false">EXP((((AG134-AG$145)/AG$146+2)/4-1.9)^3)</f>
        <v>0.545745302267668</v>
      </c>
      <c r="AI134" s="51" t="n">
        <f aca="false">W134/U134</f>
        <v>0.244132229134907</v>
      </c>
      <c r="AJ134" s="51" t="n">
        <f aca="false">EXP((((AI134-AI$145)/AI$146+2)/4-1.9)^3)</f>
        <v>0.173388093290494</v>
      </c>
      <c r="AK134" s="51" t="n">
        <f aca="false">Z134/U134</f>
        <v>0.636169914713032</v>
      </c>
      <c r="AL134" s="51" t="n">
        <f aca="false">EXP((((AK134-AK$145)/AK$146+2)/4-1.9)^3)</f>
        <v>0.199119283538137</v>
      </c>
      <c r="AM134" s="51" t="n">
        <f aca="false">0.01*AD134+0.15*AF134+0.24*AH134+0.25*AJ134+0.35*AL134</f>
        <v>0.262935591279772</v>
      </c>
      <c r="AO134" s="44" t="n">
        <f aca="false">0.01*AD134/$AM$145</f>
        <v>0.000696968719109034</v>
      </c>
      <c r="AP134" s="43" t="n">
        <f aca="false">AO134*$J$145</f>
        <v>7258.16254392957</v>
      </c>
      <c r="AQ134" s="44" t="n">
        <f aca="false">0.15*AF134/$AM$145</f>
        <v>0.00596243957924537</v>
      </c>
      <c r="AR134" s="43" t="n">
        <f aca="false">AQ134*$J$145</f>
        <v>62092.2495343033</v>
      </c>
      <c r="AS134" s="44" t="n">
        <f aca="false">0.24*AH134/$AM$145</f>
        <v>0.0461065795769708</v>
      </c>
      <c r="AT134" s="43" t="n">
        <f aca="false">AS134*$J$145</f>
        <v>480149.309056616</v>
      </c>
      <c r="AU134" s="44" t="n">
        <f aca="false">0.25*AJ134/$AM$145</f>
        <v>0.0152588195441543</v>
      </c>
      <c r="AV134" s="43" t="n">
        <f aca="false">AU134*$J$145</f>
        <v>158903.820850869</v>
      </c>
      <c r="AW134" s="44" t="n">
        <f aca="false">0.35*AL134/$AM$145</f>
        <v>0.0245325686479005</v>
      </c>
      <c r="AX134" s="43" t="n">
        <f aca="false">AW134*$J$145</f>
        <v>255479.716642371</v>
      </c>
    </row>
    <row r="135" customFormat="false" ht="13.8" hidden="false" customHeight="false" outlineLevel="0" collapsed="false">
      <c r="A135" s="13" t="s">
        <v>76</v>
      </c>
      <c r="B135" s="14"/>
      <c r="C135" s="14"/>
      <c r="D135" s="14"/>
      <c r="E135" s="14"/>
      <c r="F135" s="14"/>
      <c r="G135" s="14"/>
      <c r="H135" s="14"/>
      <c r="I135" s="15" t="n">
        <f aca="false">AO135+AQ135+AS135+AU135+AW135</f>
        <v>0.0022610162312436</v>
      </c>
      <c r="J135" s="43" t="n">
        <f aca="false">AP135+AR135+AT135+AV135+AX135</f>
        <v>23545.9969305477</v>
      </c>
      <c r="K135" s="15" t="n">
        <f aca="false">I135-DatosMinisterio!J135</f>
        <v>0</v>
      </c>
      <c r="L135" s="43" t="n">
        <f aca="false">J135-DatosMinisterio!K135</f>
        <v>-1.00306945225748</v>
      </c>
      <c r="M135" s="44" t="n">
        <f aca="false">P169/P$179</f>
        <v>0.00841766858994077</v>
      </c>
      <c r="N135" s="43" t="n">
        <f aca="false">ROUND((N$145*M135),0)</f>
        <v>1665554</v>
      </c>
      <c r="O135" s="43" t="n">
        <f aca="false">N135-DatosMinisterio!L135</f>
        <v>-5</v>
      </c>
      <c r="P135" s="14" t="n">
        <f aca="false">N135+J135</f>
        <v>1689099.99693055</v>
      </c>
      <c r="Q135" s="43" t="n">
        <f aca="false">P135-DatosMinisterio!M135</f>
        <v>-6.00306945224293</v>
      </c>
      <c r="S135" s="14" t="n">
        <f aca="false">B135+DatosMinisterio!B135</f>
        <v>3226</v>
      </c>
      <c r="T135" s="14" t="n">
        <f aca="false">C135+DatosMinisterio!C135</f>
        <v>26</v>
      </c>
      <c r="U135" s="14" t="n">
        <f aca="false">D135+DatosMinisterio!D135</f>
        <v>246.164318181818</v>
      </c>
      <c r="V135" s="14" t="n">
        <f aca="false">E135+DatosMinisterio!E135</f>
        <v>66.2097727272727</v>
      </c>
      <c r="W135" s="14" t="n">
        <f aca="false">F135+DatosMinisterio!F135</f>
        <v>1</v>
      </c>
      <c r="X135" s="14" t="n">
        <f aca="false">G135+DatosMinisterio!G135</f>
        <v>23</v>
      </c>
      <c r="Y135" s="14" t="n">
        <f aca="false">H135+DatosMinisterio!H135</f>
        <v>5</v>
      </c>
      <c r="Z135" s="14" t="n">
        <f aca="false">X135+0.33*Y135</f>
        <v>24.65</v>
      </c>
      <c r="AC135" s="50" t="n">
        <f aca="false">IF(T135&gt;0,S135/T135,0)</f>
        <v>124.076923076923</v>
      </c>
      <c r="AD135" s="51" t="n">
        <f aca="false">EXP((((AC135-AC$145)/AC$146+2)/4-1.9)^3)</f>
        <v>0.0112367464829688</v>
      </c>
      <c r="AE135" s="52" t="n">
        <f aca="false">S135/U135</f>
        <v>13.1050674761777</v>
      </c>
      <c r="AF135" s="51" t="n">
        <f aca="false">EXP((((AE135-AE$145)/AE$146+2)/4-1.9)^3)</f>
        <v>0.00902428624501539</v>
      </c>
      <c r="AG135" s="51" t="n">
        <f aca="false">V135/U135</f>
        <v>0.268965759198171</v>
      </c>
      <c r="AH135" s="51" t="n">
        <f aca="false">EXP((((AG135-AG$145)/AG$146+2)/4-1.9)^3)</f>
        <v>0.000102866664127157</v>
      </c>
      <c r="AI135" s="51" t="n">
        <f aca="false">W135/U135</f>
        <v>0.00406232717798441</v>
      </c>
      <c r="AJ135" s="51" t="n">
        <f aca="false">EXP((((AI135-AI$145)/AI$146+2)/4-1.9)^3)</f>
        <v>0.0070986134959909</v>
      </c>
      <c r="AK135" s="51" t="n">
        <f aca="false">Z135/U135</f>
        <v>0.100136364937316</v>
      </c>
      <c r="AL135" s="51" t="n">
        <f aca="false">EXP((((AK135-AK$145)/AK$146+2)/4-1.9)^3)</f>
        <v>0.00902202534394064</v>
      </c>
      <c r="AM135" s="51" t="n">
        <f aca="false">0.01*AD135+0.15*AF135+0.24*AH135+0.25*AJ135+0.35*AL135</f>
        <v>0.00642306064534946</v>
      </c>
      <c r="AO135" s="44" t="n">
        <f aca="false">0.01*AD135/$AM$145</f>
        <v>3.95550775357494E-005</v>
      </c>
      <c r="AP135" s="43" t="n">
        <f aca="false">AO135*$J$145</f>
        <v>411.922621949541</v>
      </c>
      <c r="AQ135" s="44" t="n">
        <f aca="false">0.15*AF135/$AM$145</f>
        <v>0.000476503153293628</v>
      </c>
      <c r="AR135" s="43" t="n">
        <f aca="false">AQ135*$J$145</f>
        <v>4962.25618808451</v>
      </c>
      <c r="AS135" s="44" t="n">
        <f aca="false">0.24*AH135/$AM$145</f>
        <v>8.69055586129463E-006</v>
      </c>
      <c r="AT135" s="43" t="n">
        <f aca="false">AS135*$J$145</f>
        <v>90.5025796839361</v>
      </c>
      <c r="AU135" s="44" t="n">
        <f aca="false">0.25*AJ135/$AM$145</f>
        <v>0.000624705308729304</v>
      </c>
      <c r="AV135" s="43" t="n">
        <f aca="false">AU135*$J$145</f>
        <v>6505.6186145761</v>
      </c>
      <c r="AW135" s="44" t="n">
        <f aca="false">0.35*AL135/$AM$145</f>
        <v>0.00111156213582363</v>
      </c>
      <c r="AX135" s="43" t="n">
        <f aca="false">AW135*$J$145</f>
        <v>11575.6969262537</v>
      </c>
    </row>
    <row r="136" customFormat="false" ht="13.8" hidden="false" customHeight="false" outlineLevel="0" collapsed="false">
      <c r="A136" s="13" t="s">
        <v>77</v>
      </c>
      <c r="B136" s="14"/>
      <c r="C136" s="14"/>
      <c r="D136" s="14"/>
      <c r="E136" s="14"/>
      <c r="F136" s="14"/>
      <c r="G136" s="14"/>
      <c r="H136" s="14"/>
      <c r="I136" s="15" t="n">
        <f aca="false">AO136+AQ136+AS136+AU136+AW136</f>
        <v>0.0700608664344738</v>
      </c>
      <c r="J136" s="43" t="n">
        <f aca="false">AP136+AR136+AT136+AV136+AX136</f>
        <v>729606.856961967</v>
      </c>
      <c r="K136" s="15" t="n">
        <f aca="false">I136-DatosMinisterio!J136</f>
        <v>0</v>
      </c>
      <c r="L136" s="43" t="n">
        <f aca="false">J136-DatosMinisterio!K136</f>
        <v>-0.143038033274934</v>
      </c>
      <c r="M136" s="44" t="n">
        <f aca="false">P170/P$179</f>
        <v>0.0417476967534255</v>
      </c>
      <c r="N136" s="43" t="n">
        <f aca="false">ROUND((N$145*M136),0)</f>
        <v>8260370</v>
      </c>
      <c r="O136" s="43" t="n">
        <f aca="false">N136-DatosMinisterio!L136</f>
        <v>-2</v>
      </c>
      <c r="P136" s="14" t="n">
        <f aca="false">N136+J136</f>
        <v>8989976.85696197</v>
      </c>
      <c r="Q136" s="43" t="n">
        <f aca="false">P136-DatosMinisterio!M136</f>
        <v>-2.14303803257644</v>
      </c>
      <c r="S136" s="14" t="n">
        <f aca="false">B136+DatosMinisterio!B136</f>
        <v>8850</v>
      </c>
      <c r="T136" s="14" t="n">
        <f aca="false">C136+DatosMinisterio!C136</f>
        <v>65</v>
      </c>
      <c r="U136" s="14" t="n">
        <f aca="false">D136+DatosMinisterio!D136</f>
        <v>352.626590909091</v>
      </c>
      <c r="V136" s="14" t="n">
        <f aca="false">E136+DatosMinisterio!E136</f>
        <v>285.876590909091</v>
      </c>
      <c r="W136" s="14" t="n">
        <f aca="false">F136+DatosMinisterio!F136</f>
        <v>33</v>
      </c>
      <c r="X136" s="14" t="n">
        <f aca="false">G136+DatosMinisterio!G136</f>
        <v>196</v>
      </c>
      <c r="Y136" s="14" t="n">
        <f aca="false">H136+DatosMinisterio!H136</f>
        <v>45</v>
      </c>
      <c r="Z136" s="14" t="n">
        <f aca="false">X136+0.33*Y136</f>
        <v>210.85</v>
      </c>
      <c r="AC136" s="50" t="n">
        <f aca="false">IF(T136&gt;0,S136/T136,0)</f>
        <v>136.153846153846</v>
      </c>
      <c r="AD136" s="51" t="n">
        <f aca="false">EXP((((AC136-AC$145)/AC$146+2)/4-1.9)^3)</f>
        <v>0.0147435518220085</v>
      </c>
      <c r="AE136" s="52" t="n">
        <f aca="false">S136/U136</f>
        <v>25.097369932268</v>
      </c>
      <c r="AF136" s="51" t="n">
        <f aca="false">EXP((((AE136-AE$145)/AE$146+2)/4-1.9)^3)</f>
        <v>0.367709705203857</v>
      </c>
      <c r="AG136" s="51" t="n">
        <f aca="false">V136/U136</f>
        <v>0.810706277629504</v>
      </c>
      <c r="AH136" s="51" t="n">
        <f aca="false">EXP((((AG136-AG$145)/AG$146+2)/4-1.9)^3)</f>
        <v>0.318092067141014</v>
      </c>
      <c r="AI136" s="51" t="n">
        <f aca="false">W136/U136</f>
        <v>0.0935834133067621</v>
      </c>
      <c r="AJ136" s="51" t="n">
        <f aca="false">EXP((((AI136-AI$145)/AI$146+2)/4-1.9)^3)</f>
        <v>0.0302278988820584</v>
      </c>
      <c r="AK136" s="51" t="n">
        <f aca="false">Z136/U136</f>
        <v>0.597941293810024</v>
      </c>
      <c r="AL136" s="51" t="n">
        <f aca="false">EXP((((AK136-AK$145)/AK$146+2)/4-1.9)^3)</f>
        <v>0.170928244293686</v>
      </c>
      <c r="AM136" s="51" t="n">
        <f aca="false">0.01*AD136+0.15*AF136+0.24*AH136+0.25*AJ136+0.35*AL136</f>
        <v>0.199027847635947</v>
      </c>
      <c r="AO136" s="44" t="n">
        <f aca="false">0.01*AD136/$AM$145</f>
        <v>5.1899572207649E-005</v>
      </c>
      <c r="AP136" s="43" t="n">
        <f aca="false">AO136*$J$145</f>
        <v>540.476955013236</v>
      </c>
      <c r="AQ136" s="44" t="n">
        <f aca="false">0.15*AF136/$AM$145</f>
        <v>0.0194159215775197</v>
      </c>
      <c r="AR136" s="43" t="n">
        <f aca="false">AQ136*$J$145</f>
        <v>202195.465716132</v>
      </c>
      <c r="AS136" s="44" t="n">
        <f aca="false">0.24*AH136/$AM$145</f>
        <v>0.0268735931312646</v>
      </c>
      <c r="AT136" s="43" t="n">
        <f aca="false">AS136*$J$145</f>
        <v>279858.911509676</v>
      </c>
      <c r="AU136" s="44" t="n">
        <f aca="false">0.25*AJ136/$AM$145</f>
        <v>0.00266017144249639</v>
      </c>
      <c r="AV136" s="43" t="n">
        <f aca="false">AU136*$J$145</f>
        <v>27702.7593850132</v>
      </c>
      <c r="AW136" s="44" t="n">
        <f aca="false">0.35*AL136/$AM$145</f>
        <v>0.0210592807109855</v>
      </c>
      <c r="AX136" s="43" t="n">
        <f aca="false">AW136*$J$145</f>
        <v>219309.243396132</v>
      </c>
    </row>
    <row r="137" customFormat="false" ht="13.8" hidden="false" customHeight="false" outlineLevel="0" collapsed="false">
      <c r="A137" s="13" t="s">
        <v>78</v>
      </c>
      <c r="B137" s="14"/>
      <c r="C137" s="14"/>
      <c r="D137" s="14"/>
      <c r="E137" s="14"/>
      <c r="F137" s="14"/>
      <c r="G137" s="14"/>
      <c r="H137" s="14"/>
      <c r="I137" s="15" t="n">
        <f aca="false">AO137+AQ137+AS137+AU137+AW137</f>
        <v>0.00475155394121666</v>
      </c>
      <c r="J137" s="43" t="n">
        <f aca="false">AP137+AR137+AT137+AV137+AX137</f>
        <v>49482.2075884362</v>
      </c>
      <c r="K137" s="15" t="n">
        <f aca="false">I137-DatosMinisterio!J137</f>
        <v>-2.86229373536173E-017</v>
      </c>
      <c r="L137" s="43" t="n">
        <f aca="false">J137-DatosMinisterio!K137</f>
        <v>0.207588436191145</v>
      </c>
      <c r="M137" s="44" t="n">
        <f aca="false">P171/P$179</f>
        <v>0.0124029094529294</v>
      </c>
      <c r="N137" s="43" t="n">
        <f aca="false">ROUND((N$145*M137),0)</f>
        <v>2454091</v>
      </c>
      <c r="O137" s="43" t="n">
        <f aca="false">N137-DatosMinisterio!L137</f>
        <v>1</v>
      </c>
      <c r="P137" s="14" t="n">
        <f aca="false">N137+J137</f>
        <v>2503573.20758844</v>
      </c>
      <c r="Q137" s="43" t="n">
        <f aca="false">P137-DatosMinisterio!M137</f>
        <v>1.20758843608201</v>
      </c>
      <c r="S137" s="14" t="n">
        <f aca="false">B137+DatosMinisterio!B137</f>
        <v>4197</v>
      </c>
      <c r="T137" s="14" t="n">
        <f aca="false">C137+DatosMinisterio!C137</f>
        <v>37</v>
      </c>
      <c r="U137" s="14" t="n">
        <f aca="false">D137+DatosMinisterio!D137</f>
        <v>337.105</v>
      </c>
      <c r="V137" s="14" t="n">
        <f aca="false">E137+DatosMinisterio!E137</f>
        <v>176.931590909091</v>
      </c>
      <c r="W137" s="14" t="n">
        <f aca="false">F137+DatosMinisterio!F137</f>
        <v>13</v>
      </c>
      <c r="X137" s="14" t="n">
        <f aca="false">G137+DatosMinisterio!G137</f>
        <v>51</v>
      </c>
      <c r="Y137" s="14" t="n">
        <f aca="false">H137+DatosMinisterio!H137</f>
        <v>14</v>
      </c>
      <c r="Z137" s="14" t="n">
        <f aca="false">X137+0.33*Y137</f>
        <v>55.62</v>
      </c>
      <c r="AC137" s="50" t="n">
        <f aca="false">IF(T137&gt;0,S137/T137,0)</f>
        <v>113.432432432432</v>
      </c>
      <c r="AD137" s="51" t="n">
        <f aca="false">EXP((((AC137-AC$145)/AC$146+2)/4-1.9)^3)</f>
        <v>0.00876115991552659</v>
      </c>
      <c r="AE137" s="52" t="n">
        <f aca="false">S137/U137</f>
        <v>12.4501268150873</v>
      </c>
      <c r="AF137" s="51" t="n">
        <f aca="false">EXP((((AE137-AE$145)/AE$146+2)/4-1.9)^3)</f>
        <v>0.00656649192830413</v>
      </c>
      <c r="AG137" s="51" t="n">
        <f aca="false">V137/U137</f>
        <v>0.52485602678421</v>
      </c>
      <c r="AH137" s="51" t="n">
        <f aca="false">EXP((((AG137-AG$145)/AG$146+2)/4-1.9)^3)</f>
        <v>0.0167509031417492</v>
      </c>
      <c r="AI137" s="51" t="n">
        <f aca="false">W137/U137</f>
        <v>0.0385636522745139</v>
      </c>
      <c r="AJ137" s="51" t="n">
        <f aca="false">EXP((((AI137-AI$145)/AI$146+2)/4-1.9)^3)</f>
        <v>0.0129101401716997</v>
      </c>
      <c r="AK137" s="51" t="n">
        <f aca="false">Z137/U137</f>
        <v>0.164993103039112</v>
      </c>
      <c r="AL137" s="51" t="n">
        <f aca="false">EXP((((AK137-AK$145)/AK$146+2)/4-1.9)^3)</f>
        <v>0.0147937292681867</v>
      </c>
      <c r="AM137" s="51" t="n">
        <f aca="false">0.01*AD137+0.15*AF137+0.24*AH137+0.25*AJ137+0.35*AL137</f>
        <v>0.0134981424292109</v>
      </c>
      <c r="AO137" s="44" t="n">
        <f aca="false">0.01*AD137/$AM$145</f>
        <v>3.08406316977078E-005</v>
      </c>
      <c r="AP137" s="43" t="n">
        <f aca="false">AO137*$J$145</f>
        <v>321.17125443676</v>
      </c>
      <c r="AQ137" s="44" t="n">
        <f aca="false">0.15*AF137/$AM$145</f>
        <v>0.000346725937648794</v>
      </c>
      <c r="AR137" s="43" t="n">
        <f aca="false">AQ137*$J$145</f>
        <v>3610.76924208077</v>
      </c>
      <c r="AS137" s="44" t="n">
        <f aca="false">0.24*AH137/$AM$145</f>
        <v>0.00141517818931658</v>
      </c>
      <c r="AT137" s="43" t="n">
        <f aca="false">AS137*$J$145</f>
        <v>14737.5241457239</v>
      </c>
      <c r="AU137" s="44" t="n">
        <f aca="false">0.25*AJ137/$AM$145</f>
        <v>0.00113614202354518</v>
      </c>
      <c r="AV137" s="43" t="n">
        <f aca="false">AU137*$J$145</f>
        <v>11831.6694189972</v>
      </c>
      <c r="AW137" s="44" t="n">
        <f aca="false">0.35*AL137/$AM$145</f>
        <v>0.0018226671590084</v>
      </c>
      <c r="AX137" s="43" t="n">
        <f aca="false">AW137*$J$145</f>
        <v>18981.0735271975</v>
      </c>
    </row>
    <row r="138" customFormat="false" ht="13.8" hidden="false" customHeight="false" outlineLevel="0" collapsed="false">
      <c r="A138" s="13" t="s">
        <v>79</v>
      </c>
      <c r="B138" s="14"/>
      <c r="C138" s="14"/>
      <c r="D138" s="14"/>
      <c r="E138" s="14"/>
      <c r="F138" s="14"/>
      <c r="G138" s="14"/>
      <c r="H138" s="14"/>
      <c r="I138" s="15" t="n">
        <f aca="false">AO138+AQ138+AS138+AU138+AW138</f>
        <v>0.00598204672032748</v>
      </c>
      <c r="J138" s="43" t="n">
        <f aca="false">AP138+AR138+AT138+AV138+AX138</f>
        <v>62296.4363408183</v>
      </c>
      <c r="K138" s="15" t="n">
        <f aca="false">I138-DatosMinisterio!J138</f>
        <v>-7.45931094670027E-017</v>
      </c>
      <c r="L138" s="43" t="n">
        <f aca="false">J138-DatosMinisterio!K138</f>
        <v>0.436340818305325</v>
      </c>
      <c r="M138" s="44" t="n">
        <f aca="false">P172/P$179</f>
        <v>0.0218807192190604</v>
      </c>
      <c r="N138" s="43" t="n">
        <f aca="false">ROUND((N$145*M138),0)</f>
        <v>4329409</v>
      </c>
      <c r="O138" s="43" t="n">
        <f aca="false">N138-DatosMinisterio!L138</f>
        <v>1</v>
      </c>
      <c r="P138" s="14" t="n">
        <f aca="false">N138+J138</f>
        <v>4391705.43634082</v>
      </c>
      <c r="Q138" s="43" t="n">
        <f aca="false">P138-DatosMinisterio!M138</f>
        <v>1.43634081818163</v>
      </c>
      <c r="S138" s="14" t="n">
        <f aca="false">B138+DatosMinisterio!B138</f>
        <v>4659</v>
      </c>
      <c r="T138" s="14" t="n">
        <f aca="false">C138+DatosMinisterio!C138</f>
        <v>24</v>
      </c>
      <c r="U138" s="14" t="n">
        <f aca="false">D138+DatosMinisterio!D138</f>
        <v>306.164318181818</v>
      </c>
      <c r="V138" s="14" t="n">
        <f aca="false">E138+DatosMinisterio!E138</f>
        <v>174.784545454545</v>
      </c>
      <c r="W138" s="14" t="n">
        <f aca="false">F138+DatosMinisterio!F138</f>
        <v>10</v>
      </c>
      <c r="X138" s="14" t="n">
        <f aca="false">G138+DatosMinisterio!G138</f>
        <v>20</v>
      </c>
      <c r="Y138" s="14" t="n">
        <f aca="false">H138+DatosMinisterio!H138</f>
        <v>5</v>
      </c>
      <c r="Z138" s="14" t="n">
        <f aca="false">X138+0.33*Y138</f>
        <v>21.65</v>
      </c>
      <c r="AC138" s="50" t="n">
        <f aca="false">IF(T138&gt;0,S138/T138,0)</f>
        <v>194.125</v>
      </c>
      <c r="AD138" s="51" t="n">
        <f aca="false">EXP((((AC138-AC$145)/AC$146+2)/4-1.9)^3)</f>
        <v>0.0466678004677417</v>
      </c>
      <c r="AE138" s="52" t="n">
        <f aca="false">S138/U138</f>
        <v>15.2173186858216</v>
      </c>
      <c r="AF138" s="51" t="n">
        <f aca="false">EXP((((AE138-AE$145)/AE$146+2)/4-1.9)^3)</f>
        <v>0.0229539955823653</v>
      </c>
      <c r="AG138" s="51" t="n">
        <f aca="false">V138/U138</f>
        <v>0.570884767018304</v>
      </c>
      <c r="AH138" s="51" t="n">
        <f aca="false">EXP((((AG138-AG$145)/AG$146+2)/4-1.9)^3)</f>
        <v>0.0319465313088146</v>
      </c>
      <c r="AI138" s="51" t="n">
        <f aca="false">W138/U138</f>
        <v>0.0326621993685803</v>
      </c>
      <c r="AJ138" s="51" t="n">
        <f aca="false">EXP((((AI138-AI$145)/AI$146+2)/4-1.9)^3)</f>
        <v>0.0116969671877576</v>
      </c>
      <c r="AK138" s="51" t="n">
        <f aca="false">Z138/U138</f>
        <v>0.0707136616329764</v>
      </c>
      <c r="AL138" s="51" t="n">
        <f aca="false">EXP((((AK138-AK$145)/AK$146+2)/4-1.9)^3)</f>
        <v>0.00712148861608444</v>
      </c>
      <c r="AM138" s="51" t="n">
        <f aca="false">0.01*AD138+0.15*AF138+0.24*AH138+0.25*AJ138+0.35*AL138</f>
        <v>0.0169937076687167</v>
      </c>
      <c r="AO138" s="44" t="n">
        <f aca="false">0.01*AD138/$AM$145</f>
        <v>0.000164277842231491</v>
      </c>
      <c r="AP138" s="43" t="n">
        <f aca="false">AO138*$J$145</f>
        <v>1710.77302121452</v>
      </c>
      <c r="AQ138" s="44" t="n">
        <f aca="false">0.15*AF138/$AM$145</f>
        <v>0.00121202397383245</v>
      </c>
      <c r="AR138" s="43" t="n">
        <f aca="false">AQ138*$J$145</f>
        <v>12621.8964610937</v>
      </c>
      <c r="AS138" s="44" t="n">
        <f aca="false">0.24*AH138/$AM$145</f>
        <v>0.00269896100228019</v>
      </c>
      <c r="AT138" s="43" t="n">
        <f aca="false">AS138*$J$145</f>
        <v>28106.7099816456</v>
      </c>
      <c r="AU138" s="44" t="n">
        <f aca="false">0.25*AJ138/$AM$145</f>
        <v>0.00102937813170861</v>
      </c>
      <c r="AV138" s="43" t="n">
        <f aca="false">AU138*$J$145</f>
        <v>10719.8409258003</v>
      </c>
      <c r="AW138" s="44" t="n">
        <f aca="false">0.35*AL138/$AM$145</f>
        <v>0.000877405770274739</v>
      </c>
      <c r="AX138" s="43" t="n">
        <f aca="false">AW138*$J$145</f>
        <v>9137.21595106411</v>
      </c>
    </row>
    <row r="139" customFormat="false" ht="13.8" hidden="false" customHeight="false" outlineLevel="0" collapsed="false">
      <c r="A139" s="13" t="s">
        <v>80</v>
      </c>
      <c r="B139" s="14"/>
      <c r="C139" s="14"/>
      <c r="D139" s="14"/>
      <c r="E139" s="14"/>
      <c r="F139" s="14"/>
      <c r="G139" s="14"/>
      <c r="H139" s="14"/>
      <c r="I139" s="15" t="n">
        <f aca="false">AO139+AQ139+AS139+AU139+AW139</f>
        <v>0.0248362191454026</v>
      </c>
      <c r="J139" s="43" t="n">
        <f aca="false">AP139+AR139+AT139+AV139+AX139</f>
        <v>258641.902558308</v>
      </c>
      <c r="K139" s="15" t="n">
        <f aca="false">I139-DatosMinisterio!J139</f>
        <v>0</v>
      </c>
      <c r="L139" s="43" t="n">
        <f aca="false">J139-DatosMinisterio!K139</f>
        <v>-0.0974416921089869</v>
      </c>
      <c r="M139" s="44" t="n">
        <f aca="false">P173/P$179</f>
        <v>0.0120197505991283</v>
      </c>
      <c r="N139" s="43" t="n">
        <f aca="false">ROUND((N$145*M139),0)</f>
        <v>2378277</v>
      </c>
      <c r="O139" s="43" t="n">
        <f aca="false">N139-DatosMinisterio!L139</f>
        <v>-1</v>
      </c>
      <c r="P139" s="14" t="n">
        <f aca="false">N139+J139</f>
        <v>2636918.90255831</v>
      </c>
      <c r="Q139" s="43" t="n">
        <f aca="false">P139-DatosMinisterio!M139</f>
        <v>-1.09744169190526</v>
      </c>
      <c r="S139" s="14" t="n">
        <f aca="false">B139+DatosMinisterio!B139</f>
        <v>7235</v>
      </c>
      <c r="T139" s="14" t="n">
        <f aca="false">C139+DatosMinisterio!C139</f>
        <v>50</v>
      </c>
      <c r="U139" s="14" t="n">
        <f aca="false">D139+DatosMinisterio!D139</f>
        <v>348.509090909091</v>
      </c>
      <c r="V139" s="14" t="n">
        <f aca="false">E139+DatosMinisterio!E139</f>
        <v>254.725681818182</v>
      </c>
      <c r="W139" s="14" t="n">
        <f aca="false">F139+DatosMinisterio!F139</f>
        <v>10</v>
      </c>
      <c r="X139" s="14" t="n">
        <f aca="false">G139+DatosMinisterio!G139</f>
        <v>34</v>
      </c>
      <c r="Y139" s="14" t="n">
        <f aca="false">H139+DatosMinisterio!H139</f>
        <v>9</v>
      </c>
      <c r="Z139" s="14" t="n">
        <f aca="false">X139+0.33*Y139</f>
        <v>36.97</v>
      </c>
      <c r="AC139" s="50" t="n">
        <f aca="false">IF(T139&gt;0,S139/T139,0)</f>
        <v>144.7</v>
      </c>
      <c r="AD139" s="51" t="n">
        <f aca="false">EXP((((AC139-AC$145)/AC$146+2)/4-1.9)^3)</f>
        <v>0.017747448350198</v>
      </c>
      <c r="AE139" s="52" t="n">
        <f aca="false">S139/U139</f>
        <v>20.7598601836394</v>
      </c>
      <c r="AF139" s="51" t="n">
        <f aca="false">EXP((((AE139-AE$145)/AE$146+2)/4-1.9)^3)</f>
        <v>0.14544945840659</v>
      </c>
      <c r="AG139" s="51" t="n">
        <f aca="false">V139/U139</f>
        <v>0.730901111227045</v>
      </c>
      <c r="AH139" s="51" t="n">
        <f aca="false">EXP((((AG139-AG$145)/AG$146+2)/4-1.9)^3)</f>
        <v>0.177150307971144</v>
      </c>
      <c r="AI139" s="51" t="n">
        <f aca="false">W139/U139</f>
        <v>0.0286936560934891</v>
      </c>
      <c r="AJ139" s="51" t="n">
        <f aca="false">EXP((((AI139-AI$145)/AI$146+2)/4-1.9)^3)</f>
        <v>0.0109368263937509</v>
      </c>
      <c r="AK139" s="51" t="n">
        <f aca="false">Z139/U139</f>
        <v>0.106080446577629</v>
      </c>
      <c r="AL139" s="51" t="n">
        <f aca="false">EXP((((AK139-AK$145)/AK$146+2)/4-1.9)^3)</f>
        <v>0.00945480346858562</v>
      </c>
      <c r="AM139" s="51" t="n">
        <f aca="false">0.01*AD139+0.15*AF139+0.24*AH139+0.25*AJ139+0.35*AL139</f>
        <v>0.0705543549700078</v>
      </c>
      <c r="AO139" s="44" t="n">
        <f aca="false">0.01*AD139/$AM$145</f>
        <v>6.24737504417131E-005</v>
      </c>
      <c r="AP139" s="43" t="n">
        <f aca="false">AO139*$J$145</f>
        <v>650.595389724956</v>
      </c>
      <c r="AQ139" s="44" t="n">
        <f aca="false">0.15*AF139/$AM$145</f>
        <v>0.00768006728663697</v>
      </c>
      <c r="AR139" s="43" t="n">
        <f aca="false">AQ139*$J$145</f>
        <v>79979.4527163088</v>
      </c>
      <c r="AS139" s="44" t="n">
        <f aca="false">0.24*AH139/$AM$145</f>
        <v>0.0149663125593895</v>
      </c>
      <c r="AT139" s="43" t="n">
        <f aca="false">AS139*$J$145</f>
        <v>155857.682362226</v>
      </c>
      <c r="AU139" s="44" t="n">
        <f aca="false">0.25*AJ139/$AM$145</f>
        <v>0.000962482816212722</v>
      </c>
      <c r="AV139" s="43" t="n">
        <f aca="false">AU139*$J$145</f>
        <v>10023.1997997577</v>
      </c>
      <c r="AW139" s="44" t="n">
        <f aca="false">0.35*AL139/$AM$145</f>
        <v>0.00116488273272166</v>
      </c>
      <c r="AX139" s="43" t="n">
        <f aca="false">AW139*$J$145</f>
        <v>12130.9722902901</v>
      </c>
    </row>
    <row r="140" customFormat="false" ht="13.8" hidden="false" customHeight="false" outlineLevel="0" collapsed="false">
      <c r="A140" s="13" t="s">
        <v>81</v>
      </c>
      <c r="B140" s="14"/>
      <c r="C140" s="14"/>
      <c r="D140" s="14"/>
      <c r="E140" s="14"/>
      <c r="F140" s="14"/>
      <c r="G140" s="14"/>
      <c r="H140" s="14"/>
      <c r="I140" s="15" t="n">
        <f aca="false">AO140+AQ140+AS140+AU140+AW140</f>
        <v>0.0198991347896011</v>
      </c>
      <c r="J140" s="43" t="n">
        <f aca="false">AP140+AR140+AT140+AV140+AX140</f>
        <v>207227.599785427</v>
      </c>
      <c r="K140" s="15" t="n">
        <f aca="false">I140-DatosMinisterio!J140</f>
        <v>1.21430643318377E-016</v>
      </c>
      <c r="L140" s="43" t="n">
        <f aca="false">J140-DatosMinisterio!K140</f>
        <v>-0.400214572815457</v>
      </c>
      <c r="M140" s="44" t="n">
        <f aca="false">P174/P$179</f>
        <v>0.019002712969869</v>
      </c>
      <c r="N140" s="43" t="n">
        <f aca="false">ROUND((N$145*M140),0)</f>
        <v>3759955</v>
      </c>
      <c r="O140" s="43" t="n">
        <f aca="false">N140-DatosMinisterio!L140</f>
        <v>-1</v>
      </c>
      <c r="P140" s="14" t="n">
        <f aca="false">N140+J140</f>
        <v>3967182.59978543</v>
      </c>
      <c r="Q140" s="43" t="n">
        <f aca="false">P140-DatosMinisterio!M140</f>
        <v>-1.40021457290277</v>
      </c>
      <c r="S140" s="14" t="n">
        <f aca="false">B140+DatosMinisterio!B140</f>
        <v>6627</v>
      </c>
      <c r="T140" s="14" t="n">
        <f aca="false">C140+DatosMinisterio!C140</f>
        <v>34</v>
      </c>
      <c r="U140" s="14" t="n">
        <f aca="false">D140+DatosMinisterio!D140</f>
        <v>279.466136363636</v>
      </c>
      <c r="V140" s="14" t="n">
        <f aca="false">E140+DatosMinisterio!E140</f>
        <v>163.288863636364</v>
      </c>
      <c r="W140" s="14" t="n">
        <f aca="false">F140+DatosMinisterio!F140</f>
        <v>5</v>
      </c>
      <c r="X140" s="14" t="n">
        <f aca="false">G140+DatosMinisterio!G140</f>
        <v>9</v>
      </c>
      <c r="Y140" s="14" t="n">
        <f aca="false">H140+DatosMinisterio!H140</f>
        <v>1</v>
      </c>
      <c r="Z140" s="14" t="n">
        <f aca="false">X140+0.33*Y140</f>
        <v>9.33</v>
      </c>
      <c r="AC140" s="50" t="n">
        <f aca="false">IF(T140&gt;0,S140/T140,0)</f>
        <v>194.911764705882</v>
      </c>
      <c r="AD140" s="51" t="n">
        <f aca="false">EXP((((AC140-AC$145)/AC$146+2)/4-1.9)^3)</f>
        <v>0.0473250567078803</v>
      </c>
      <c r="AE140" s="52" t="n">
        <f aca="false">S140/U140</f>
        <v>23.7130698059856</v>
      </c>
      <c r="AF140" s="51" t="n">
        <f aca="false">EXP((((AE140-AE$145)/AE$146+2)/4-1.9)^3)</f>
        <v>0.285557127462012</v>
      </c>
      <c r="AG140" s="51" t="n">
        <f aca="false">V140/U140</f>
        <v>0.584288550165862</v>
      </c>
      <c r="AH140" s="51" t="n">
        <f aca="false">EXP((((AG140-AG$145)/AG$146+2)/4-1.9)^3)</f>
        <v>0.0380302537781717</v>
      </c>
      <c r="AI140" s="51" t="n">
        <f aca="false">W140/U140</f>
        <v>0.017891255323665</v>
      </c>
      <c r="AJ140" s="51" t="n">
        <f aca="false">EXP((((AI140-AI$145)/AI$146+2)/4-1.9)^3)</f>
        <v>0.00907762923020969</v>
      </c>
      <c r="AK140" s="51" t="n">
        <f aca="false">Z140/U140</f>
        <v>0.0333850824339589</v>
      </c>
      <c r="AL140" s="51" t="n">
        <f aca="false">EXP((((AK140-AK$145)/AK$146+2)/4-1.9)^3)</f>
        <v>0.00521620757129726</v>
      </c>
      <c r="AM140" s="51" t="n">
        <f aca="false">0.01*AD140+0.15*AF140+0.24*AH140+0.25*AJ140+0.35*AL140</f>
        <v>0.0565291605506483</v>
      </c>
      <c r="AO140" s="44" t="n">
        <f aca="false">0.01*AD140/$AM$145</f>
        <v>0.000166591485382464</v>
      </c>
      <c r="AP140" s="43" t="n">
        <f aca="false">AO140*$J$145</f>
        <v>1734.86706962444</v>
      </c>
      <c r="AQ140" s="44" t="n">
        <f aca="false">0.15*AF140/$AM$145</f>
        <v>0.0150780757598727</v>
      </c>
      <c r="AR140" s="43" t="n">
        <f aca="false">AQ140*$J$145</f>
        <v>157021.573155739</v>
      </c>
      <c r="AS140" s="44" t="n">
        <f aca="false">0.24*AH140/$AM$145</f>
        <v>0.00321293635487066</v>
      </c>
      <c r="AT140" s="43" t="n">
        <f aca="false">AS140*$J$145</f>
        <v>33459.1979059875</v>
      </c>
      <c r="AU140" s="44" t="n">
        <f aca="false">0.25*AJ140/$AM$145</f>
        <v>0.000798866310159164</v>
      </c>
      <c r="AV140" s="43" t="n">
        <f aca="false">AU140*$J$145</f>
        <v>8319.31386736652</v>
      </c>
      <c r="AW140" s="44" t="n">
        <f aca="false">0.35*AL140/$AM$145</f>
        <v>0.000642664879316116</v>
      </c>
      <c r="AX140" s="43" t="n">
        <f aca="false">AW140*$J$145</f>
        <v>6692.6477867101</v>
      </c>
    </row>
    <row r="141" customFormat="false" ht="13.8" hidden="false" customHeight="false" outlineLevel="0" collapsed="false">
      <c r="A141" s="13" t="s">
        <v>82</v>
      </c>
      <c r="B141" s="14"/>
      <c r="C141" s="14"/>
      <c r="D141" s="14"/>
      <c r="E141" s="14"/>
      <c r="F141" s="14"/>
      <c r="G141" s="14"/>
      <c r="H141" s="14"/>
      <c r="I141" s="15" t="n">
        <f aca="false">AO141+AQ141+AS141+AU141+AW141</f>
        <v>0.00834836977959015</v>
      </c>
      <c r="J141" s="43" t="n">
        <f aca="false">AP141+AR141+AT141+AV141+AX141</f>
        <v>86939.0880476739</v>
      </c>
      <c r="K141" s="15" t="n">
        <f aca="false">I141-DatosMinisterio!J141</f>
        <v>0</v>
      </c>
      <c r="L141" s="43" t="n">
        <f aca="false">J141-DatosMinisterio!K141</f>
        <v>0.0880476739112055</v>
      </c>
      <c r="M141" s="44" t="n">
        <f aca="false">P175/P$179</f>
        <v>0.0131116650011865</v>
      </c>
      <c r="N141" s="43" t="n">
        <f aca="false">ROUND((N$145*M141),0)</f>
        <v>2594328</v>
      </c>
      <c r="O141" s="43" t="n">
        <f aca="false">N141-DatosMinisterio!L141</f>
        <v>0</v>
      </c>
      <c r="P141" s="14" t="n">
        <f aca="false">N141+J141</f>
        <v>2681267.08804767</v>
      </c>
      <c r="Q141" s="43" t="n">
        <f aca="false">P141-DatosMinisterio!M141</f>
        <v>0.0880476739257574</v>
      </c>
      <c r="S141" s="14" t="n">
        <f aca="false">B141+DatosMinisterio!B141</f>
        <v>3590</v>
      </c>
      <c r="T141" s="14" t="n">
        <f aca="false">C141+DatosMinisterio!C141</f>
        <v>37</v>
      </c>
      <c r="U141" s="14" t="n">
        <f aca="false">D141+DatosMinisterio!D141</f>
        <v>319.209318181818</v>
      </c>
      <c r="V141" s="14" t="n">
        <f aca="false">E141+DatosMinisterio!E141</f>
        <v>181.556590909091</v>
      </c>
      <c r="W141" s="14" t="n">
        <f aca="false">F141+DatosMinisterio!F141</f>
        <v>35</v>
      </c>
      <c r="X141" s="14" t="n">
        <f aca="false">G141+DatosMinisterio!G141</f>
        <v>58</v>
      </c>
      <c r="Y141" s="14" t="n">
        <f aca="false">H141+DatosMinisterio!H141</f>
        <v>8</v>
      </c>
      <c r="Z141" s="14" t="n">
        <f aca="false">X141+0.33*Y141</f>
        <v>60.64</v>
      </c>
      <c r="AC141" s="50" t="n">
        <f aca="false">IF(T141&gt;0,S141/T141,0)</f>
        <v>97.027027027027</v>
      </c>
      <c r="AD141" s="51" t="n">
        <f aca="false">EXP((((AC141-AC$145)/AC$146+2)/4-1.9)^3)</f>
        <v>0.00586519611542684</v>
      </c>
      <c r="AE141" s="52" t="n">
        <f aca="false">S141/U141</f>
        <v>11.2465388555956</v>
      </c>
      <c r="AF141" s="51" t="n">
        <f aca="false">EXP((((AE141-AE$145)/AE$146+2)/4-1.9)^3)</f>
        <v>0.00352885083721956</v>
      </c>
      <c r="AG141" s="51" t="n">
        <f aca="false">V141/U141</f>
        <v>0.568769708676482</v>
      </c>
      <c r="AH141" s="51" t="n">
        <f aca="false">EXP((((AG141-AG$145)/AG$146+2)/4-1.9)^3)</f>
        <v>0.0310625658374077</v>
      </c>
      <c r="AI141" s="51" t="n">
        <f aca="false">W141/U141</f>
        <v>0.109645921990487</v>
      </c>
      <c r="AJ141" s="51" t="n">
        <f aca="false">EXP((((AI141-AI$145)/AI$146+2)/4-1.9)^3)</f>
        <v>0.0378761361149135</v>
      </c>
      <c r="AK141" s="51" t="n">
        <f aca="false">Z141/U141</f>
        <v>0.189969391700089</v>
      </c>
      <c r="AL141" s="51" t="n">
        <f aca="false">EXP((((AK141-AK$145)/AK$146+2)/4-1.9)^3)</f>
        <v>0.0177254083965612</v>
      </c>
      <c r="AM141" s="51" t="n">
        <f aca="false">0.01*AD141+0.15*AF141+0.24*AH141+0.25*AJ141+0.35*AL141</f>
        <v>0.0237159223552399</v>
      </c>
      <c r="AO141" s="44" t="n">
        <f aca="false">0.01*AD141/$AM$145</f>
        <v>2.06463932829416E-005</v>
      </c>
      <c r="AP141" s="43" t="n">
        <f aca="false">AO141*$J$145</f>
        <v>215.009475009226</v>
      </c>
      <c r="AQ141" s="44" t="n">
        <f aca="false">0.15*AF141/$AM$145</f>
        <v>0.000186331473291505</v>
      </c>
      <c r="AR141" s="43" t="n">
        <f aca="false">AQ141*$J$145</f>
        <v>1940.4373297104</v>
      </c>
      <c r="AS141" s="44" t="n">
        <f aca="false">0.24*AH141/$AM$145</f>
        <v>0.00262428033314503</v>
      </c>
      <c r="AT141" s="43" t="n">
        <f aca="false">AS141*$J$145</f>
        <v>27328.9929613391</v>
      </c>
      <c r="AU141" s="44" t="n">
        <f aca="false">0.25*AJ141/$AM$145</f>
        <v>0.00333324575545682</v>
      </c>
      <c r="AV141" s="43" t="n">
        <f aca="false">AU141*$J$145</f>
        <v>34712.0879727518</v>
      </c>
      <c r="AW141" s="44" t="n">
        <f aca="false">0.35*AL141/$AM$145</f>
        <v>0.00218386582441385</v>
      </c>
      <c r="AX141" s="43" t="n">
        <f aca="false">AW141*$J$145</f>
        <v>22742.5603088634</v>
      </c>
    </row>
    <row r="142" customFormat="false" ht="13.8" hidden="false" customHeight="false" outlineLevel="0" collapsed="false">
      <c r="A142" s="13" t="s">
        <v>83</v>
      </c>
      <c r="B142" s="14"/>
      <c r="C142" s="14"/>
      <c r="D142" s="14"/>
      <c r="E142" s="14"/>
      <c r="F142" s="14"/>
      <c r="G142" s="14"/>
      <c r="H142" s="14"/>
      <c r="I142" s="15" t="n">
        <f aca="false">AO142+AQ142+AS142+AU142+AW142</f>
        <v>0.0164952803373926</v>
      </c>
      <c r="J142" s="43" t="n">
        <f aca="false">AP142+AR142+AT142+AV142+AX142</f>
        <v>171780.199905573</v>
      </c>
      <c r="K142" s="15" t="n">
        <f aca="false">I142-DatosMinisterio!J142</f>
        <v>-5.89805981832114E-017</v>
      </c>
      <c r="L142" s="43" t="n">
        <f aca="false">J142-DatosMinisterio!K142</f>
        <v>0.199905573186697</v>
      </c>
      <c r="M142" s="44" t="n">
        <f aca="false">P176/P$179</f>
        <v>0.0101689436556309</v>
      </c>
      <c r="N142" s="43" t="n">
        <f aca="false">ROUND((N$145*M142),0)</f>
        <v>2012069</v>
      </c>
      <c r="O142" s="43" t="n">
        <f aca="false">N142-DatosMinisterio!L142</f>
        <v>-1</v>
      </c>
      <c r="P142" s="14" t="n">
        <f aca="false">N142+J142</f>
        <v>2183849.19990557</v>
      </c>
      <c r="Q142" s="43" t="n">
        <f aca="false">P142-DatosMinisterio!M142</f>
        <v>-0.800094426609576</v>
      </c>
      <c r="S142" s="14" t="n">
        <f aca="false">B142+DatosMinisterio!B142</f>
        <v>6473</v>
      </c>
      <c r="T142" s="14" t="n">
        <f aca="false">C142+DatosMinisterio!C142</f>
        <v>26</v>
      </c>
      <c r="U142" s="14" t="n">
        <f aca="false">D142+DatosMinisterio!D142</f>
        <v>356.963181818182</v>
      </c>
      <c r="V142" s="14" t="n">
        <f aca="false">E142+DatosMinisterio!E142</f>
        <v>241.835909090909</v>
      </c>
      <c r="W142" s="14" t="n">
        <f aca="false">F142+DatosMinisterio!F142</f>
        <v>21</v>
      </c>
      <c r="X142" s="14" t="n">
        <f aca="false">G142+DatosMinisterio!G142</f>
        <v>54</v>
      </c>
      <c r="Y142" s="14" t="n">
        <f aca="false">H142+DatosMinisterio!H142</f>
        <v>11</v>
      </c>
      <c r="Z142" s="14" t="n">
        <f aca="false">X142+0.33*Y142</f>
        <v>57.63</v>
      </c>
      <c r="AC142" s="50" t="n">
        <f aca="false">IF(T142&gt;0,S142/T142,0)</f>
        <v>248.961538461538</v>
      </c>
      <c r="AD142" s="51" t="n">
        <f aca="false">EXP((((AC142-AC$145)/AC$146+2)/4-1.9)^3)</f>
        <v>0.112091796325811</v>
      </c>
      <c r="AE142" s="52" t="n">
        <f aca="false">S142/U142</f>
        <v>18.1335228104757</v>
      </c>
      <c r="AF142" s="51" t="n">
        <f aca="false">EXP((((AE142-AE$145)/AE$146+2)/4-1.9)^3)</f>
        <v>0.0671524305403897</v>
      </c>
      <c r="AG142" s="51" t="n">
        <f aca="false">V142/U142</f>
        <v>0.677481380177991</v>
      </c>
      <c r="AH142" s="51" t="n">
        <f aca="false">EXP((((AG142-AG$145)/AG$146+2)/4-1.9)^3)</f>
        <v>0.108925252248372</v>
      </c>
      <c r="AI142" s="51" t="n">
        <f aca="false">W142/U142</f>
        <v>0.0588295966352526</v>
      </c>
      <c r="AJ142" s="51" t="n">
        <f aca="false">EXP((((AI142-AI$145)/AI$146+2)/4-1.9)^3)</f>
        <v>0.0179173904092265</v>
      </c>
      <c r="AK142" s="51" t="n">
        <f aca="false">Z142/U142</f>
        <v>0.161445221623315</v>
      </c>
      <c r="AL142" s="51" t="n">
        <f aca="false">EXP((((AK142-AK$145)/AK$146+2)/4-1.9)^3)</f>
        <v>0.0144124334856815</v>
      </c>
      <c r="AM142" s="51" t="n">
        <f aca="false">0.01*AD142+0.15*AF142+0.24*AH142+0.25*AJ142+0.35*AL142</f>
        <v>0.046859542406221</v>
      </c>
      <c r="AO142" s="44" t="n">
        <f aca="false">0.01*AD142/$AM$145</f>
        <v>0.000394580379784225</v>
      </c>
      <c r="AP142" s="43" t="n">
        <f aca="false">AO142*$J$145</f>
        <v>4109.12061703495</v>
      </c>
      <c r="AQ142" s="44" t="n">
        <f aca="false">0.15*AF142/$AM$145</f>
        <v>0.0035458034059482</v>
      </c>
      <c r="AR142" s="43" t="n">
        <f aca="false">AQ142*$J$145</f>
        <v>36925.6420892039</v>
      </c>
      <c r="AS142" s="44" t="n">
        <f aca="false">0.24*AH142/$AM$145</f>
        <v>0.00920240777128666</v>
      </c>
      <c r="AT142" s="43" t="n">
        <f aca="false">AS142*$J$145</f>
        <v>95832.9542894022</v>
      </c>
      <c r="AU142" s="44" t="n">
        <f aca="false">0.25*AJ142/$AM$145</f>
        <v>0.00157679931630886</v>
      </c>
      <c r="AV142" s="43" t="n">
        <f aca="false">AU142*$J$145</f>
        <v>16420.6304001088</v>
      </c>
      <c r="AW142" s="44" t="n">
        <f aca="false">0.35*AL142/$AM$145</f>
        <v>0.0017756894640647</v>
      </c>
      <c r="AX142" s="43" t="n">
        <f aca="false">AW142*$J$145</f>
        <v>18491.8525098233</v>
      </c>
    </row>
    <row r="143" customFormat="false" ht="13.8" hidden="false" customHeight="false" outlineLevel="0" collapsed="false">
      <c r="A143" s="13" t="s">
        <v>84</v>
      </c>
      <c r="B143" s="14"/>
      <c r="C143" s="14"/>
      <c r="D143" s="14"/>
      <c r="E143" s="14"/>
      <c r="F143" s="14"/>
      <c r="G143" s="14"/>
      <c r="H143" s="14"/>
      <c r="I143" s="15" t="n">
        <f aca="false">AO143+AQ143+AS143+AU143+AW143</f>
        <v>0.0146104900180135</v>
      </c>
      <c r="J143" s="43" t="n">
        <f aca="false">AP143+AR143+AT143+AV143+AX143</f>
        <v>152152.18199859</v>
      </c>
      <c r="K143" s="15" t="n">
        <f aca="false">I143-DatosMinisterio!J143</f>
        <v>0</v>
      </c>
      <c r="L143" s="43" t="n">
        <f aca="false">J143-DatosMinisterio!K143</f>
        <v>0.181998590269359</v>
      </c>
      <c r="M143" s="44" t="n">
        <f aca="false">P177/P$179</f>
        <v>0.00726328093203797</v>
      </c>
      <c r="N143" s="43" t="n">
        <f aca="false">ROUND((N$145*M143),0)</f>
        <v>1437143</v>
      </c>
      <c r="O143" s="43" t="n">
        <f aca="false">N143-DatosMinisterio!L143</f>
        <v>0</v>
      </c>
      <c r="P143" s="14" t="n">
        <f aca="false">N143+J143</f>
        <v>1589295.18199859</v>
      </c>
      <c r="Q143" s="43" t="n">
        <f aca="false">P143-DatosMinisterio!M143</f>
        <v>0.181998590240255</v>
      </c>
      <c r="S143" s="14" t="n">
        <f aca="false">B143+DatosMinisterio!B143</f>
        <v>7484</v>
      </c>
      <c r="T143" s="14" t="n">
        <f aca="false">C143+DatosMinisterio!C143</f>
        <v>51</v>
      </c>
      <c r="U143" s="14" t="n">
        <f aca="false">D143+DatosMinisterio!D143</f>
        <v>412.023863636364</v>
      </c>
      <c r="V143" s="14" t="n">
        <f aca="false">E143+DatosMinisterio!E143</f>
        <v>257.501363636364</v>
      </c>
      <c r="W143" s="14" t="n">
        <f aca="false">F143+DatosMinisterio!F143</f>
        <v>39</v>
      </c>
      <c r="X143" s="14" t="n">
        <f aca="false">G143+DatosMinisterio!G143</f>
        <v>82</v>
      </c>
      <c r="Y143" s="14" t="n">
        <f aca="false">H143+DatosMinisterio!H143</f>
        <v>46</v>
      </c>
      <c r="Z143" s="14" t="n">
        <f aca="false">X143+0.33*Y143</f>
        <v>97.18</v>
      </c>
      <c r="AC143" s="50" t="n">
        <f aca="false">IF(T143&gt;0,S143/T143,0)</f>
        <v>146.745098039216</v>
      </c>
      <c r="AD143" s="51" t="n">
        <f aca="false">EXP((((AC143-AC$145)/AC$146+2)/4-1.9)^3)</f>
        <v>0.0185374935389387</v>
      </c>
      <c r="AE143" s="52" t="n">
        <f aca="false">S143/U143</f>
        <v>18.1639964587223</v>
      </c>
      <c r="AF143" s="51" t="n">
        <f aca="false">EXP((((AE143-AE$145)/AE$146+2)/4-1.9)^3)</f>
        <v>0.0678259433564618</v>
      </c>
      <c r="AG143" s="51" t="n">
        <f aca="false">V143/U143</f>
        <v>0.624967110797312</v>
      </c>
      <c r="AH143" s="51" t="n">
        <f aca="false">EXP((((AG143-AG$145)/AG$146+2)/4-1.9)^3)</f>
        <v>0.0622531196749951</v>
      </c>
      <c r="AI143" s="51" t="n">
        <f aca="false">W143/U143</f>
        <v>0.0946547116368479</v>
      </c>
      <c r="AJ143" s="51" t="n">
        <f aca="false">EXP((((AI143-AI$145)/AI$146+2)/4-1.9)^3)</f>
        <v>0.0306956735568215</v>
      </c>
      <c r="AK143" s="51" t="n">
        <f aca="false">Z143/U143</f>
        <v>0.23586012504792</v>
      </c>
      <c r="AL143" s="51" t="n">
        <f aca="false">EXP((((AK143-AK$145)/AK$146+2)/4-1.9)^3)</f>
        <v>0.0243752145135751</v>
      </c>
      <c r="AM143" s="51" t="n">
        <f aca="false">0.01*AD143+0.15*AF143+0.24*AH143+0.25*AJ143+0.35*AL143</f>
        <v>0.0415052586298142</v>
      </c>
      <c r="AO143" s="44" t="n">
        <f aca="false">0.01*AD143/$AM$145</f>
        <v>6.52548311348433E-005</v>
      </c>
      <c r="AP143" s="43" t="n">
        <f aca="false">AO143*$J$145</f>
        <v>679.557285955145</v>
      </c>
      <c r="AQ143" s="44" t="n">
        <f aca="false">0.15*AF143/$AM$145</f>
        <v>0.00358136643796297</v>
      </c>
      <c r="AR143" s="43" t="n">
        <f aca="false">AQ143*$J$145</f>
        <v>37295.9919483026</v>
      </c>
      <c r="AS143" s="44" t="n">
        <f aca="false">0.24*AH143/$AM$145</f>
        <v>0.00525937356544039</v>
      </c>
      <c r="AT143" s="43" t="n">
        <f aca="false">AS143*$J$145</f>
        <v>54770.5903731397</v>
      </c>
      <c r="AU143" s="44" t="n">
        <f aca="false">0.25*AJ143/$AM$145</f>
        <v>0.00270133741424266</v>
      </c>
      <c r="AV143" s="43" t="n">
        <f aca="false">AU143*$J$145</f>
        <v>28131.4576981816</v>
      </c>
      <c r="AW143" s="44" t="n">
        <f aca="false">0.35*AL143/$AM$145</f>
        <v>0.00300315776923258</v>
      </c>
      <c r="AX143" s="43" t="n">
        <f aca="false">AW143*$J$145</f>
        <v>31274.5846930112</v>
      </c>
    </row>
    <row r="144" customFormat="false" ht="13.8" hidden="false" customHeight="false" outlineLevel="0" collapsed="false">
      <c r="A144" s="16" t="s">
        <v>85</v>
      </c>
      <c r="B144" s="17"/>
      <c r="C144" s="17"/>
      <c r="D144" s="17"/>
      <c r="E144" s="17"/>
      <c r="F144" s="17"/>
      <c r="G144" s="17"/>
      <c r="H144" s="17"/>
      <c r="I144" s="18" t="n">
        <f aca="false">AO144+AQ144+AS144+AU144+AW144</f>
        <v>0.00956962912720543</v>
      </c>
      <c r="J144" s="53" t="n">
        <f aca="false">AP144+AR144+AT144+AV144+AX144</f>
        <v>99657.1607678046</v>
      </c>
      <c r="K144" s="15" t="n">
        <f aca="false">I144-DatosMinisterio!J144</f>
        <v>-7.11236625150491E-017</v>
      </c>
      <c r="L144" s="43" t="n">
        <f aca="false">J144-DatosMinisterio!K144</f>
        <v>0.16076780462754</v>
      </c>
      <c r="M144" s="44" t="n">
        <f aca="false">P178/P$179</f>
        <v>0.00684725619002767</v>
      </c>
      <c r="N144" s="43" t="n">
        <f aca="false">ROUND((N$145*M144),0)</f>
        <v>1354826</v>
      </c>
      <c r="O144" s="43" t="n">
        <f aca="false">N144-DatosMinisterio!L144</f>
        <v>0</v>
      </c>
      <c r="P144" s="14" t="n">
        <f aca="false">N144+J144</f>
        <v>1454483.1607678</v>
      </c>
      <c r="Q144" s="43" t="n">
        <f aca="false">P144-DatosMinisterio!M144</f>
        <v>0.160767804598436</v>
      </c>
      <c r="S144" s="17" t="n">
        <f aca="false">B144+DatosMinisterio!B144</f>
        <v>8358</v>
      </c>
      <c r="T144" s="17" t="n">
        <f aca="false">C144+DatosMinisterio!C144</f>
        <v>37</v>
      </c>
      <c r="U144" s="17" t="n">
        <f aca="false">D144+DatosMinisterio!D144</f>
        <v>440.848181818182</v>
      </c>
      <c r="V144" s="17" t="n">
        <f aca="false">E144+DatosMinisterio!E144</f>
        <v>237.601136363636</v>
      </c>
      <c r="W144" s="17" t="n">
        <f aca="false">F144+DatosMinisterio!F144</f>
        <v>21</v>
      </c>
      <c r="X144" s="17" t="n">
        <f aca="false">G144+DatosMinisterio!G144</f>
        <v>63</v>
      </c>
      <c r="Y144" s="17" t="n">
        <f aca="false">H144+DatosMinisterio!H144</f>
        <v>9</v>
      </c>
      <c r="Z144" s="17" t="n">
        <f aca="false">X144+0.33*Y144</f>
        <v>65.97</v>
      </c>
      <c r="AC144" s="50" t="n">
        <f aca="false">IF(T144&gt;0,S144/T144,0)</f>
        <v>225.891891891892</v>
      </c>
      <c r="AD144" s="51" t="n">
        <f aca="false">EXP((((AC144-AC$145)/AC$146+2)/4-1.9)^3)</f>
        <v>0.079402249952483</v>
      </c>
      <c r="AE144" s="52" t="n">
        <f aca="false">S144/U144</f>
        <v>18.9589077253971</v>
      </c>
      <c r="AF144" s="51" t="n">
        <f aca="false">EXP((((AE144-AE$145)/AE$146+2)/4-1.9)^3)</f>
        <v>0.0872397862504073</v>
      </c>
      <c r="AG144" s="51" t="n">
        <f aca="false">V144/U144</f>
        <v>0.53896363002724</v>
      </c>
      <c r="AH144" s="51" t="n">
        <f aca="false">EXP((((AG144-AG$145)/AG$146+2)/4-1.9)^3)</f>
        <v>0.0205778228559847</v>
      </c>
      <c r="AI144" s="51" t="n">
        <f aca="false">W144/U144</f>
        <v>0.0476354465462239</v>
      </c>
      <c r="AJ144" s="51" t="n">
        <f aca="false">EXP((((AI144-AI$145)/AI$146+2)/4-1.9)^3)</f>
        <v>0.0149819647212302</v>
      </c>
      <c r="AK144" s="51" t="n">
        <f aca="false">Z144/U144</f>
        <v>0.149643352793066</v>
      </c>
      <c r="AL144" s="51" t="n">
        <f aca="false">EXP((((AK144-AK$145)/AK$146+2)/4-1.9)^3)</f>
        <v>0.0132031379990014</v>
      </c>
      <c r="AM144" s="51" t="n">
        <f aca="false">0.01*AD144+0.15*AF144+0.24*AH144+0.25*AJ144+0.35*AL144</f>
        <v>0.0271852574024803</v>
      </c>
      <c r="AO144" s="44" t="n">
        <f aca="false">0.01*AD144/$AM$145</f>
        <v>0.0002795081439404</v>
      </c>
      <c r="AP144" s="43" t="n">
        <f aca="false">AO144*$J$145</f>
        <v>2910.76986018093</v>
      </c>
      <c r="AQ144" s="44" t="n">
        <f aca="false">0.15*AF144/$AM$145</f>
        <v>0.00460646217466147</v>
      </c>
      <c r="AR144" s="43" t="n">
        <f aca="false">AQ144*$J$145</f>
        <v>47971.2364407071</v>
      </c>
      <c r="AS144" s="44" t="n">
        <f aca="false">0.24*AH144/$AM$145</f>
        <v>0.00173849050663001</v>
      </c>
      <c r="AT144" s="43" t="n">
        <f aca="false">AS144*$J$145</f>
        <v>18104.4662869942</v>
      </c>
      <c r="AU144" s="44" t="n">
        <f aca="false">0.25*AJ144/$AM$145</f>
        <v>0.00131847055792424</v>
      </c>
      <c r="AV144" s="43" t="n">
        <f aca="false">AU144*$J$145</f>
        <v>13730.4205431672</v>
      </c>
      <c r="AW144" s="44" t="n">
        <f aca="false">0.35*AL144/$AM$145</f>
        <v>0.00162669774404932</v>
      </c>
      <c r="AX144" s="43" t="n">
        <f aca="false">AW144*$J$145</f>
        <v>16940.2676367552</v>
      </c>
    </row>
    <row r="145" customFormat="false" ht="13.8" hidden="false" customHeight="false" outlineLevel="0" collapsed="false">
      <c r="A145" s="19" t="s">
        <v>49</v>
      </c>
      <c r="B145" s="20"/>
      <c r="C145" s="20"/>
      <c r="D145" s="20"/>
      <c r="E145" s="20"/>
      <c r="F145" s="20"/>
      <c r="G145" s="20"/>
      <c r="H145" s="20"/>
      <c r="I145" s="21" t="n">
        <f aca="false">SUM(I118:I144)</f>
        <v>1</v>
      </c>
      <c r="J145" s="60" t="n">
        <f aca="false">DatosMinisterio!K145</f>
        <v>10413900</v>
      </c>
      <c r="K145" s="58" t="n">
        <f aca="false">I145-DatosMinisterio!J145</f>
        <v>0</v>
      </c>
      <c r="L145" s="60" t="n">
        <f aca="false">J145-DatosMinisterio!K145</f>
        <v>0</v>
      </c>
      <c r="M145" s="61"/>
      <c r="N145" s="60" t="n">
        <f aca="false">DatosMinisterio!L145</f>
        <v>197864099</v>
      </c>
      <c r="O145" s="60"/>
      <c r="P145" s="20" t="n">
        <f aca="false">DatosMinisterio!M145</f>
        <v>208277999</v>
      </c>
      <c r="Q145" s="60"/>
      <c r="S145" s="20"/>
      <c r="T145" s="20"/>
      <c r="U145" s="20"/>
      <c r="V145" s="20"/>
      <c r="W145" s="20"/>
      <c r="X145" s="20"/>
      <c r="Y145" s="20"/>
      <c r="Z145" s="20"/>
      <c r="AB145" s="63" t="s">
        <v>207</v>
      </c>
      <c r="AC145" s="63" t="n">
        <f aca="false">AVERAGE(AC120:AC144)</f>
        <v>212.806471109194</v>
      </c>
      <c r="AD145" s="20"/>
      <c r="AE145" s="63" t="n">
        <f aca="false">AVERAGE(AE120:AE144)</f>
        <v>18.002437408408</v>
      </c>
      <c r="AF145" s="20"/>
      <c r="AG145" s="65" t="n">
        <f aca="false">AVERAGE(AG120:AG144)</f>
        <v>0.627817896774581</v>
      </c>
      <c r="AH145" s="20"/>
      <c r="AI145" s="65" t="n">
        <f aca="false">AVERAGE(AI120:AI144)</f>
        <v>0.150489899597732</v>
      </c>
      <c r="AJ145" s="20"/>
      <c r="AK145" s="65" t="n">
        <f aca="false">AVERAGE(AK120:AK144)</f>
        <v>0.394259899784803</v>
      </c>
      <c r="AL145" s="20"/>
      <c r="AM145" s="65" t="n">
        <f aca="false">SUM(AM120:AM144)</f>
        <v>2.84078484558983</v>
      </c>
      <c r="AO145" s="61" t="n">
        <f aca="false">SUM(AO118:AO144)</f>
        <v>0.00980038981804404</v>
      </c>
      <c r="AP145" s="60" t="n">
        <f aca="false">SUM(AP118:AP144)</f>
        <v>102060.279526129</v>
      </c>
      <c r="AQ145" s="61" t="n">
        <f aca="false">SUM(AQ118:AQ144)</f>
        <v>0.149806916236009</v>
      </c>
      <c r="AR145" s="60" t="n">
        <f aca="false">SUM(AR118:AR144)</f>
        <v>1560074.24499017</v>
      </c>
      <c r="AS145" s="61" t="n">
        <f aca="false">SUM(AS118:AS144)</f>
        <v>0.230394468194045</v>
      </c>
      <c r="AT145" s="60" t="n">
        <f aca="false">SUM(AT118:AT144)</f>
        <v>2399304.95232597</v>
      </c>
      <c r="AU145" s="61" t="n">
        <f aca="false">SUM(AU118:AU144)</f>
        <v>0.25480857270599</v>
      </c>
      <c r="AV145" s="60" t="n">
        <f aca="false">SUM(AV118:AV144)</f>
        <v>2653550.99530291</v>
      </c>
      <c r="AW145" s="61" t="n">
        <f aca="false">SUM(AW118:AW144)</f>
        <v>0.355189653045912</v>
      </c>
      <c r="AX145" s="60" t="n">
        <f aca="false">SUM(AX118:AX144)</f>
        <v>3698909.52785482</v>
      </c>
    </row>
    <row r="146" customFormat="false" ht="13.8" hidden="false" customHeight="false" outlineLevel="0" collapsed="false">
      <c r="A146" s="23" t="s">
        <v>50</v>
      </c>
      <c r="B146" s="22"/>
      <c r="C146" s="22"/>
      <c r="D146" s="22"/>
      <c r="E146" s="22"/>
      <c r="F146" s="22"/>
      <c r="G146" s="22"/>
      <c r="H146" s="22"/>
      <c r="I146" s="22"/>
      <c r="S146" s="22"/>
      <c r="T146" s="22"/>
      <c r="U146" s="22"/>
      <c r="V146" s="22"/>
      <c r="W146" s="22"/>
      <c r="X146" s="22"/>
      <c r="Y146" s="22"/>
      <c r="Z146" s="22"/>
      <c r="AB146" s="63" t="s">
        <v>208</v>
      </c>
      <c r="AC146" s="63" t="n">
        <f aca="false">_xlfn.STDEV.P(AC120:AC144)</f>
        <v>88.8845180179174</v>
      </c>
      <c r="AD146" s="20"/>
      <c r="AE146" s="63" t="n">
        <f aca="false">_xlfn.STDEV.P(AE120:AE144)</f>
        <v>4.43603857923166</v>
      </c>
      <c r="AF146" s="20"/>
      <c r="AG146" s="65" t="n">
        <f aca="false">_xlfn.STDEV.P(AG120:AG144)</f>
        <v>0.129266240408756</v>
      </c>
      <c r="AH146" s="20"/>
      <c r="AI146" s="65" t="n">
        <f aca="false">_xlfn.STDEV.P(AI120:AI144)</f>
        <v>0.120413131216074</v>
      </c>
      <c r="AJ146" s="20"/>
      <c r="AK146" s="65" t="n">
        <f aca="false">_xlfn.STDEV.P(AK120:AK144)</f>
        <v>0.266388453410543</v>
      </c>
      <c r="AL146" s="20"/>
      <c r="AM146" s="65"/>
    </row>
    <row r="147" customFormat="false" ht="13.8" hidden="false" customHeight="false" outlineLevel="0" collapsed="false">
      <c r="A147" s="23" t="s">
        <v>51</v>
      </c>
      <c r="B147" s="22"/>
      <c r="C147" s="22"/>
      <c r="D147" s="22"/>
      <c r="E147" s="22"/>
      <c r="F147" s="22"/>
      <c r="G147" s="22"/>
      <c r="H147" s="22"/>
      <c r="I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8" hidden="false" customHeight="false" outlineLevel="0" collapsed="false">
      <c r="B148" s="22"/>
      <c r="C148" s="22"/>
      <c r="D148" s="22"/>
      <c r="E148" s="22"/>
      <c r="F148" s="22"/>
      <c r="G148" s="22"/>
      <c r="H148" s="22"/>
      <c r="I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8" hidden="false" customHeight="false" outlineLevel="0" collapsed="false">
      <c r="A149" s="6" t="s">
        <v>104</v>
      </c>
      <c r="B149" s="6"/>
      <c r="C149" s="6"/>
      <c r="D149" s="6"/>
      <c r="E149" s="6"/>
      <c r="F149" s="6"/>
      <c r="G149" s="6"/>
      <c r="H149" s="6"/>
      <c r="I149" s="6"/>
      <c r="J149" s="6"/>
      <c r="S149" s="24"/>
      <c r="T149" s="24"/>
      <c r="U149" s="24"/>
      <c r="V149" s="24"/>
      <c r="W149" s="24"/>
      <c r="X149" s="24"/>
      <c r="Y149" s="24"/>
      <c r="Z149" s="24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S150" s="24"/>
      <c r="T150" s="24"/>
      <c r="U150" s="24"/>
      <c r="V150" s="24"/>
      <c r="W150" s="24"/>
      <c r="X150" s="24"/>
      <c r="Y150" s="24"/>
      <c r="Z150" s="24"/>
    </row>
    <row r="151" customFormat="false" ht="9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73"/>
      <c r="S151" s="27"/>
      <c r="T151" s="27"/>
      <c r="U151" s="27"/>
      <c r="V151" s="27"/>
      <c r="W151" s="27"/>
      <c r="X151" s="27"/>
      <c r="Y151" s="27"/>
      <c r="Z151" s="27"/>
    </row>
    <row r="152" customFormat="false" ht="15.8" hidden="false" customHeight="true" outlineLevel="0" collapsed="false">
      <c r="A152" s="7" t="s">
        <v>8</v>
      </c>
      <c r="B152" s="8" t="s">
        <v>188</v>
      </c>
      <c r="C152" s="8"/>
      <c r="D152" s="8"/>
      <c r="E152" s="8"/>
      <c r="F152" s="8"/>
      <c r="G152" s="8"/>
      <c r="H152" s="8"/>
      <c r="I152" s="7" t="s">
        <v>10</v>
      </c>
      <c r="J152" s="37" t="s">
        <v>11</v>
      </c>
      <c r="K152" s="38" t="s">
        <v>189</v>
      </c>
      <c r="L152" s="37" t="s">
        <v>190</v>
      </c>
      <c r="M152" s="38" t="s">
        <v>191</v>
      </c>
      <c r="N152" s="37" t="s">
        <v>12</v>
      </c>
      <c r="O152" s="37" t="s">
        <v>192</v>
      </c>
      <c r="P152" s="7" t="s">
        <v>193</v>
      </c>
      <c r="Q152" s="37" t="s">
        <v>194</v>
      </c>
      <c r="S152" s="8" t="s">
        <v>188</v>
      </c>
      <c r="T152" s="8"/>
      <c r="U152" s="8"/>
      <c r="V152" s="8"/>
      <c r="W152" s="8"/>
      <c r="X152" s="8"/>
      <c r="Y152" s="8"/>
      <c r="Z152" s="8"/>
      <c r="AC152" s="9" t="s">
        <v>196</v>
      </c>
      <c r="AD152" s="9"/>
      <c r="AE152" s="9" t="s">
        <v>197</v>
      </c>
      <c r="AF152" s="9"/>
      <c r="AG152" s="9" t="s">
        <v>198</v>
      </c>
      <c r="AH152" s="9"/>
      <c r="AI152" s="9" t="s">
        <v>199</v>
      </c>
      <c r="AJ152" s="9"/>
      <c r="AK152" s="9" t="s">
        <v>200</v>
      </c>
      <c r="AL152" s="9"/>
      <c r="AM152" s="39" t="s">
        <v>201</v>
      </c>
      <c r="AO152" s="9" t="s">
        <v>196</v>
      </c>
      <c r="AP152" s="9"/>
      <c r="AQ152" s="9" t="s">
        <v>197</v>
      </c>
      <c r="AR152" s="9"/>
      <c r="AS152" s="9" t="s">
        <v>198</v>
      </c>
      <c r="AT152" s="9"/>
      <c r="AU152" s="9" t="s">
        <v>199</v>
      </c>
      <c r="AV152" s="9"/>
      <c r="AW152" s="39" t="s">
        <v>200</v>
      </c>
      <c r="AX152" s="39"/>
    </row>
    <row r="153" customFormat="false" ht="37.75" hidden="false" customHeight="false" outlineLevel="0" collapsed="false">
      <c r="A153" s="7"/>
      <c r="B153" s="9" t="s">
        <v>106</v>
      </c>
      <c r="C153" s="9" t="s">
        <v>107</v>
      </c>
      <c r="D153" s="9" t="s">
        <v>108</v>
      </c>
      <c r="E153" s="9" t="s">
        <v>109</v>
      </c>
      <c r="F153" s="9" t="s">
        <v>110</v>
      </c>
      <c r="G153" s="9" t="s">
        <v>111</v>
      </c>
      <c r="H153" s="9" t="s">
        <v>112</v>
      </c>
      <c r="I153" s="7"/>
      <c r="J153" s="37"/>
      <c r="K153" s="38"/>
      <c r="L153" s="37"/>
      <c r="M153" s="38"/>
      <c r="N153" s="37"/>
      <c r="O153" s="37"/>
      <c r="P153" s="7"/>
      <c r="Q153" s="37"/>
      <c r="S153" s="9" t="s">
        <v>106</v>
      </c>
      <c r="T153" s="9" t="s">
        <v>107</v>
      </c>
      <c r="U153" s="9" t="s">
        <v>108</v>
      </c>
      <c r="V153" s="9" t="s">
        <v>109</v>
      </c>
      <c r="W153" s="9" t="s">
        <v>110</v>
      </c>
      <c r="X153" s="9" t="s">
        <v>111</v>
      </c>
      <c r="Y153" s="9" t="s">
        <v>112</v>
      </c>
      <c r="Z153" s="7" t="s">
        <v>21</v>
      </c>
      <c r="AC153" s="9" t="s">
        <v>202</v>
      </c>
      <c r="AD153" s="9" t="s">
        <v>203</v>
      </c>
      <c r="AE153" s="9" t="s">
        <v>202</v>
      </c>
      <c r="AF153" s="9" t="s">
        <v>203</v>
      </c>
      <c r="AG153" s="9" t="s">
        <v>202</v>
      </c>
      <c r="AH153" s="9" t="s">
        <v>203</v>
      </c>
      <c r="AI153" s="9" t="s">
        <v>202</v>
      </c>
      <c r="AJ153" s="9" t="s">
        <v>203</v>
      </c>
      <c r="AK153" s="9" t="s">
        <v>202</v>
      </c>
      <c r="AL153" s="9" t="s">
        <v>203</v>
      </c>
      <c r="AM153" s="40" t="s">
        <v>204</v>
      </c>
      <c r="AO153" s="9" t="s">
        <v>205</v>
      </c>
      <c r="AP153" s="9" t="s">
        <v>206</v>
      </c>
      <c r="AQ153" s="9" t="s">
        <v>205</v>
      </c>
      <c r="AR153" s="9" t="s">
        <v>206</v>
      </c>
      <c r="AS153" s="9" t="s">
        <v>205</v>
      </c>
      <c r="AT153" s="9" t="s">
        <v>206</v>
      </c>
      <c r="AU153" s="9" t="s">
        <v>205</v>
      </c>
      <c r="AV153" s="9" t="s">
        <v>206</v>
      </c>
      <c r="AW153" s="9" t="s">
        <v>205</v>
      </c>
      <c r="AX153" s="40" t="s">
        <v>206</v>
      </c>
    </row>
    <row r="154" customFormat="false" ht="13.8" hidden="false" customHeight="false" outlineLevel="0" collapsed="false">
      <c r="A154" s="10" t="s">
        <v>61</v>
      </c>
      <c r="B154" s="11"/>
      <c r="C154" s="11"/>
      <c r="D154" s="11"/>
      <c r="E154" s="11"/>
      <c r="F154" s="11"/>
      <c r="G154" s="11"/>
      <c r="H154" s="11"/>
      <c r="I154" s="12" t="n">
        <f aca="false">AO154+AQ154+AS154+AU154+AW154</f>
        <v>0.120609278417016</v>
      </c>
      <c r="J154" s="49" t="n">
        <f aca="false">AP154+AR154+AT154+AV154+AX154</f>
        <v>1184917.8955956</v>
      </c>
      <c r="K154" s="12" t="n">
        <f aca="false">I154-DatosMinisterio!J154</f>
        <v>0</v>
      </c>
      <c r="L154" s="49" t="n">
        <f aca="false">J154-DatosMinisterio!K154</f>
        <v>-0.10440439847298</v>
      </c>
      <c r="M154" s="44" t="n">
        <f aca="false">P188/P$213</f>
        <v>0.193469827941922</v>
      </c>
      <c r="N154" s="43" t="n">
        <f aca="false">ROUND((N$179*M154),0)</f>
        <v>36113899</v>
      </c>
      <c r="O154" s="43" t="n">
        <f aca="false">N154-DatosMinisterio!L154</f>
        <v>5</v>
      </c>
      <c r="P154" s="14" t="n">
        <f aca="false">N154+J154</f>
        <v>37298816.8955956</v>
      </c>
      <c r="Q154" s="43" t="n">
        <f aca="false">P154-DatosMinisterio!M154</f>
        <v>4.89559560269117</v>
      </c>
      <c r="S154" s="11" t="n">
        <f aca="false">B154+DatosMinisterio!B154</f>
        <v>27171</v>
      </c>
      <c r="T154" s="11" t="n">
        <f aca="false">C154+DatosMinisterio!C154</f>
        <v>68</v>
      </c>
      <c r="U154" s="11" t="n">
        <f aca="false">D154+DatosMinisterio!D154</f>
        <v>1998.95646747913</v>
      </c>
      <c r="V154" s="11" t="n">
        <f aca="false">E154+DatosMinisterio!E154</f>
        <v>1303.11673434868</v>
      </c>
      <c r="W154" s="11" t="n">
        <f aca="false">F154+DatosMinisterio!F154</f>
        <v>892</v>
      </c>
      <c r="X154" s="11" t="n">
        <f aca="false">G154+DatosMinisterio!G154</f>
        <v>1519</v>
      </c>
      <c r="Y154" s="11" t="n">
        <f aca="false">H154+DatosMinisterio!H154</f>
        <v>184</v>
      </c>
      <c r="Z154" s="11" t="n">
        <f aca="false">X154+0.33*Y154</f>
        <v>1579.72</v>
      </c>
      <c r="AC154" s="45" t="n">
        <f aca="false">IF(T154&gt;0,S154/T154,0)</f>
        <v>399.573529411765</v>
      </c>
      <c r="AD154" s="46" t="n">
        <f aca="false">EXP((((AC154-AC$179)/AC$180+2)/4-1.9)^3)</f>
        <v>0.68916531226711</v>
      </c>
      <c r="AE154" s="47" t="n">
        <f aca="false">S154/U154</f>
        <v>13.5925921559788</v>
      </c>
      <c r="AF154" s="46" t="n">
        <f aca="false">EXP((((AE154-AE$179)/AE$180+2)/4-1.9)^3)</f>
        <v>0.00961209776132997</v>
      </c>
      <c r="AG154" s="46" t="n">
        <f aca="false">V154/U154</f>
        <v>0.651898505819905</v>
      </c>
      <c r="AH154" s="46" t="n">
        <f aca="false">EXP((((AG154-AG$179)/AG$180+2)/4-1.9)^3)</f>
        <v>0.0949961304858258</v>
      </c>
      <c r="AI154" s="46" t="n">
        <f aca="false">W154/U154</f>
        <v>0.446232829234593</v>
      </c>
      <c r="AJ154" s="46" t="n">
        <f aca="false">EXP((((AI154-AI$179)/AI$180+2)/4-1.9)^3)</f>
        <v>0.622817541641329</v>
      </c>
      <c r="AK154" s="46" t="n">
        <f aca="false">Z154/U154</f>
        <v>0.790272337442232</v>
      </c>
      <c r="AL154" s="46" t="n">
        <f aca="false">EXP((((AK154-AK$179)/AK$180+2)/4-1.9)^3)</f>
        <v>0.451624383202494</v>
      </c>
      <c r="AM154" s="46" t="n">
        <f aca="false">0.01*AD154+0.15*AF154+0.24*AH154+0.25*AJ154+0.35*AL154</f>
        <v>0.344905458634674</v>
      </c>
      <c r="AO154" s="48" t="n">
        <f aca="false">0.01*AD154/$AM$179</f>
        <v>0.00240992796552446</v>
      </c>
      <c r="AP154" s="49" t="n">
        <f aca="false">AO154*$J$179</f>
        <v>23676.1782420493</v>
      </c>
      <c r="AQ154" s="48" t="n">
        <f aca="false">0.15*AF154/$AM$179</f>
        <v>0.000504185195991247</v>
      </c>
      <c r="AR154" s="49" t="n">
        <f aca="false">AQ154*$J$179</f>
        <v>4953.33418179307</v>
      </c>
      <c r="AS154" s="48" t="n">
        <f aca="false">0.24*AH154/$AM$179</f>
        <v>0.00797256022261332</v>
      </c>
      <c r="AT154" s="49" t="n">
        <f aca="false">AS154*$J$179</f>
        <v>78325.8917180898</v>
      </c>
      <c r="AU154" s="48" t="n">
        <f aca="false">0.25*AJ154/$AM$179</f>
        <v>0.0544479453733333</v>
      </c>
      <c r="AV154" s="49" t="n">
        <f aca="false">AU154*$J$179</f>
        <v>534920.245755918</v>
      </c>
      <c r="AW154" s="48" t="n">
        <f aca="false">0.35*AL154/$AM$179</f>
        <v>0.0552746596595541</v>
      </c>
      <c r="AX154" s="49" t="n">
        <f aca="false">AW154*$J$179</f>
        <v>543042.245697751</v>
      </c>
    </row>
    <row r="155" customFormat="false" ht="13.8" hidden="false" customHeight="false" outlineLevel="0" collapsed="false">
      <c r="A155" s="13" t="s">
        <v>62</v>
      </c>
      <c r="B155" s="14"/>
      <c r="C155" s="14"/>
      <c r="D155" s="14"/>
      <c r="E155" s="14"/>
      <c r="F155" s="14"/>
      <c r="G155" s="14"/>
      <c r="H155" s="14"/>
      <c r="I155" s="15" t="n">
        <f aca="false">AO155+AQ155+AS155+AU155+AW155</f>
        <v>0.0856143467199138</v>
      </c>
      <c r="J155" s="43" t="n">
        <f aca="false">AP155+AR155+AT155+AV155+AX155</f>
        <v>841112.49880291</v>
      </c>
      <c r="K155" s="15" t="n">
        <f aca="false">I155-DatosMinisterio!J155</f>
        <v>0</v>
      </c>
      <c r="L155" s="43" t="n">
        <f aca="false">J155-DatosMinisterio!K155</f>
        <v>0.498802910093218</v>
      </c>
      <c r="M155" s="44" t="n">
        <f aca="false">P189/P$213</f>
        <v>0.122928415173266</v>
      </c>
      <c r="N155" s="43" t="n">
        <f aca="false">ROUND((N$179*M155),0)</f>
        <v>22946340</v>
      </c>
      <c r="O155" s="43" t="n">
        <f aca="false">N155-DatosMinisterio!L155</f>
        <v>0</v>
      </c>
      <c r="P155" s="14" t="n">
        <f aca="false">N155+J155</f>
        <v>23787452.4988029</v>
      </c>
      <c r="Q155" s="43" t="n">
        <f aca="false">P155-DatosMinisterio!M155</f>
        <v>0.498802911490202</v>
      </c>
      <c r="S155" s="14" t="n">
        <f aca="false">B155+DatosMinisterio!B155</f>
        <v>22868</v>
      </c>
      <c r="T155" s="14" t="n">
        <f aca="false">C155+DatosMinisterio!C155</f>
        <v>74</v>
      </c>
      <c r="U155" s="14" t="n">
        <f aca="false">D155+DatosMinisterio!D155</f>
        <v>2073.25575252554</v>
      </c>
      <c r="V155" s="14" t="n">
        <f aca="false">E155+DatosMinisterio!E155</f>
        <v>1287.74863164683</v>
      </c>
      <c r="W155" s="14" t="n">
        <f aca="false">F155+DatosMinisterio!F155</f>
        <v>721</v>
      </c>
      <c r="X155" s="14" t="n">
        <f aca="false">G155+DatosMinisterio!G155</f>
        <v>1450</v>
      </c>
      <c r="Y155" s="14" t="n">
        <f aca="false">H155+DatosMinisterio!H155</f>
        <v>149</v>
      </c>
      <c r="Z155" s="14" t="n">
        <f aca="false">X155+0.33*Y155</f>
        <v>1499.17</v>
      </c>
      <c r="AC155" s="50" t="n">
        <f aca="false">IF(T155&gt;0,S155/T155,0)</f>
        <v>309.027027027027</v>
      </c>
      <c r="AD155" s="51" t="n">
        <f aca="false">EXP((((AC155-AC$179)/AC$180+2)/4-1.9)^3)</f>
        <v>0.333566158910067</v>
      </c>
      <c r="AE155" s="52" t="n">
        <f aca="false">S155/U155</f>
        <v>11.0299947182798</v>
      </c>
      <c r="AF155" s="51" t="n">
        <f aca="false">EXP((((AE155-AE$179)/AE$180+2)/4-1.9)^3)</f>
        <v>0.00264745416319074</v>
      </c>
      <c r="AG155" s="51" t="n">
        <f aca="false">V155/U155</f>
        <v>0.621123867655091</v>
      </c>
      <c r="AH155" s="51" t="n">
        <f aca="false">EXP((((AG155-AG$179)/AG$180+2)/4-1.9)^3)</f>
        <v>0.0661816273417268</v>
      </c>
      <c r="AI155" s="51" t="n">
        <f aca="false">W155/U155</f>
        <v>0.347762208845538</v>
      </c>
      <c r="AJ155" s="51" t="n">
        <f aca="false">EXP((((AI155-AI$179)/AI$180+2)/4-1.9)^3)</f>
        <v>0.381297411198943</v>
      </c>
      <c r="AK155" s="51" t="n">
        <f aca="false">Z155/U155</f>
        <v>0.723099404486776</v>
      </c>
      <c r="AL155" s="51" t="n">
        <f aca="false">EXP((((AK155-AK$179)/AK$180+2)/4-1.9)^3)</f>
        <v>0.371114254366496</v>
      </c>
      <c r="AM155" s="51" t="n">
        <f aca="false">0.01*AD155+0.15*AF155+0.24*AH155+0.25*AJ155+0.35*AL155</f>
        <v>0.244830712103603</v>
      </c>
      <c r="AO155" s="44" t="n">
        <f aca="false">0.01*AD155/$AM$179</f>
        <v>0.00116644062085118</v>
      </c>
      <c r="AP155" s="43" t="n">
        <f aca="false">AO155*$J$179</f>
        <v>11459.6188944715</v>
      </c>
      <c r="AQ155" s="44" t="n">
        <f aca="false">0.15*AF155/$AM$179</f>
        <v>0.000138867417840482</v>
      </c>
      <c r="AR155" s="43" t="n">
        <f aca="false">AQ155*$J$179</f>
        <v>1364.29378132423</v>
      </c>
      <c r="AS155" s="44" t="n">
        <f aca="false">0.24*AH155/$AM$179</f>
        <v>0.00555430002163296</v>
      </c>
      <c r="AT155" s="43" t="n">
        <f aca="false">AS155*$J$179</f>
        <v>54567.8539787316</v>
      </c>
      <c r="AU155" s="44" t="n">
        <f aca="false">0.25*AJ155/$AM$179</f>
        <v>0.0333337763115049</v>
      </c>
      <c r="AV155" s="43" t="n">
        <f aca="false">AU155*$J$179</f>
        <v>327485.485343143</v>
      </c>
      <c r="AW155" s="44" t="n">
        <f aca="false">0.35*AL155/$AM$179</f>
        <v>0.0454209623480843</v>
      </c>
      <c r="AX155" s="43" t="n">
        <f aca="false">AW155*$J$179</f>
        <v>446235.24680524</v>
      </c>
    </row>
    <row r="156" customFormat="false" ht="13.8" hidden="false" customHeight="false" outlineLevel="0" collapsed="false">
      <c r="A156" s="13" t="s">
        <v>63</v>
      </c>
      <c r="B156" s="14"/>
      <c r="C156" s="14"/>
      <c r="D156" s="14"/>
      <c r="E156" s="14"/>
      <c r="F156" s="14"/>
      <c r="G156" s="14"/>
      <c r="H156" s="14"/>
      <c r="I156" s="15" t="n">
        <f aca="false">AO156+AQ156+AS156+AU156+AW156</f>
        <v>0.070155615107444</v>
      </c>
      <c r="J156" s="43" t="n">
        <f aca="false">AP156+AR156+AT156+AV156+AX156</f>
        <v>689239.210352486</v>
      </c>
      <c r="K156" s="15" t="n">
        <f aca="false">I156-DatosMinisterio!J156</f>
        <v>0</v>
      </c>
      <c r="L156" s="43" t="n">
        <f aca="false">J156-DatosMinisterio!K156</f>
        <v>0.210352486232296</v>
      </c>
      <c r="M156" s="44" t="n">
        <f aca="false">P190/P$213</f>
        <v>0.07363432874436</v>
      </c>
      <c r="N156" s="43" t="n">
        <f aca="false">ROUND((N$179*M156),0)</f>
        <v>13744896</v>
      </c>
      <c r="O156" s="43" t="n">
        <f aca="false">N156-DatosMinisterio!L156</f>
        <v>0</v>
      </c>
      <c r="P156" s="14" t="n">
        <f aca="false">N156+J156</f>
        <v>14434135.2103525</v>
      </c>
      <c r="Q156" s="43" t="n">
        <f aca="false">P156-DatosMinisterio!M156</f>
        <v>0.210352485999465</v>
      </c>
      <c r="S156" s="14" t="n">
        <f aca="false">B156+DatosMinisterio!B156</f>
        <v>23380</v>
      </c>
      <c r="T156" s="14" t="n">
        <f aca="false">C156+DatosMinisterio!C156</f>
        <v>88</v>
      </c>
      <c r="U156" s="14" t="n">
        <f aca="false">D156+DatosMinisterio!D156</f>
        <v>1292.57532417322</v>
      </c>
      <c r="V156" s="14" t="n">
        <f aca="false">E156+DatosMinisterio!E156</f>
        <v>961.935172658068</v>
      </c>
      <c r="W156" s="14" t="n">
        <f aca="false">F156+DatosMinisterio!F156</f>
        <v>377</v>
      </c>
      <c r="X156" s="14" t="n">
        <f aca="false">G156+DatosMinisterio!G156</f>
        <v>700</v>
      </c>
      <c r="Y156" s="14" t="n">
        <f aca="false">H156+DatosMinisterio!H156</f>
        <v>63</v>
      </c>
      <c r="Z156" s="14" t="n">
        <f aca="false">X156+0.33*Y156</f>
        <v>720.79</v>
      </c>
      <c r="AC156" s="50" t="n">
        <f aca="false">IF(T156&gt;0,S156/T156,0)</f>
        <v>265.681818181818</v>
      </c>
      <c r="AD156" s="51" t="n">
        <f aca="false">EXP((((AC156-AC$179)/AC$180+2)/4-1.9)^3)</f>
        <v>0.192501164651434</v>
      </c>
      <c r="AE156" s="52" t="n">
        <f aca="false">S156/U156</f>
        <v>18.0879207290722</v>
      </c>
      <c r="AF156" s="51" t="n">
        <f aca="false">EXP((((AE156-AE$179)/AE$180+2)/4-1.9)^3)</f>
        <v>0.0572783671372046</v>
      </c>
      <c r="AG156" s="51" t="n">
        <f aca="false">V156/U156</f>
        <v>0.744200476883897</v>
      </c>
      <c r="AH156" s="51" t="n">
        <f aca="false">EXP((((AG156-AG$179)/AG$180+2)/4-1.9)^3)</f>
        <v>0.231132509618335</v>
      </c>
      <c r="AI156" s="51" t="n">
        <f aca="false">W156/U156</f>
        <v>0.291665787633029</v>
      </c>
      <c r="AJ156" s="51" t="n">
        <f aca="false">EXP((((AI156-AI$179)/AI$180+2)/4-1.9)^3)</f>
        <v>0.257841097731924</v>
      </c>
      <c r="AK156" s="51" t="n">
        <f aca="false">Z156/U156</f>
        <v>0.557638681878013</v>
      </c>
      <c r="AL156" s="51" t="n">
        <f aca="false">EXP((((AK156-AK$179)/AK$180+2)/4-1.9)^3)</f>
        <v>0.200498995852079</v>
      </c>
      <c r="AM156" s="51" t="n">
        <f aca="false">0.01*AD156+0.15*AF156+0.24*AH156+0.25*AJ156+0.35*AL156</f>
        <v>0.200623492006704</v>
      </c>
      <c r="AO156" s="44" t="n">
        <f aca="false">0.01*AD156/$AM$179</f>
        <v>0.000673153352079499</v>
      </c>
      <c r="AP156" s="43" t="n">
        <f aca="false">AO156*$J$179</f>
        <v>6613.3506793838</v>
      </c>
      <c r="AQ156" s="44" t="n">
        <f aca="false">0.15*AF156/$AM$179</f>
        <v>0.00300443310900474</v>
      </c>
      <c r="AR156" s="43" t="n">
        <f aca="false">AQ156*$J$179</f>
        <v>29516.8547868319</v>
      </c>
      <c r="AS156" s="44" t="n">
        <f aca="false">0.24*AH156/$AM$179</f>
        <v>0.019397820131325</v>
      </c>
      <c r="AT156" s="43" t="n">
        <f aca="false">AS156*$J$179</f>
        <v>190572.603624074</v>
      </c>
      <c r="AU156" s="44" t="n">
        <f aca="false">0.25*AJ156/$AM$179</f>
        <v>0.0225409804086618</v>
      </c>
      <c r="AV156" s="43" t="n">
        <f aca="false">AU156*$J$179</f>
        <v>221452.374320191</v>
      </c>
      <c r="AW156" s="44" t="n">
        <f aca="false">0.35*AL156/$AM$179</f>
        <v>0.024539228106373</v>
      </c>
      <c r="AX156" s="43" t="n">
        <f aca="false">AW156*$J$179</f>
        <v>241084.026942006</v>
      </c>
    </row>
    <row r="157" customFormat="false" ht="13.8" hidden="false" customHeight="false" outlineLevel="0" collapsed="false">
      <c r="A157" s="13" t="s">
        <v>64</v>
      </c>
      <c r="B157" s="14"/>
      <c r="C157" s="14"/>
      <c r="D157" s="14"/>
      <c r="E157" s="14"/>
      <c r="F157" s="14"/>
      <c r="G157" s="14"/>
      <c r="H157" s="14"/>
      <c r="I157" s="15" t="n">
        <f aca="false">AO157+AQ157+AS157+AU157+AW157</f>
        <v>0.0784638931816413</v>
      </c>
      <c r="J157" s="43" t="n">
        <f aca="false">AP157+AR157+AT157+AV157+AX157</f>
        <v>770863.339946085</v>
      </c>
      <c r="K157" s="15" t="n">
        <f aca="false">I157-DatosMinisterio!J157</f>
        <v>0</v>
      </c>
      <c r="L157" s="43" t="n">
        <f aca="false">J157-DatosMinisterio!K157</f>
        <v>0.339946084772237</v>
      </c>
      <c r="M157" s="44" t="n">
        <f aca="false">P191/P$213</f>
        <v>0.0561406671150692</v>
      </c>
      <c r="N157" s="43" t="n">
        <f aca="false">ROUND((N$179*M157),0)</f>
        <v>10479455</v>
      </c>
      <c r="O157" s="43" t="n">
        <f aca="false">N157-DatosMinisterio!L157</f>
        <v>-1</v>
      </c>
      <c r="P157" s="14" t="n">
        <f aca="false">N157+J157</f>
        <v>11250318.3399461</v>
      </c>
      <c r="Q157" s="43" t="n">
        <f aca="false">P157-DatosMinisterio!M157</f>
        <v>-0.660053914412856</v>
      </c>
      <c r="S157" s="14" t="n">
        <f aca="false">B157+DatosMinisterio!B157</f>
        <v>13427</v>
      </c>
      <c r="T157" s="14" t="n">
        <f aca="false">C157+DatosMinisterio!C157</f>
        <v>54</v>
      </c>
      <c r="U157" s="14" t="n">
        <f aca="false">D157+DatosMinisterio!D157</f>
        <v>573.988878406606</v>
      </c>
      <c r="V157" s="14" t="n">
        <f aca="false">E157+DatosMinisterio!E157</f>
        <v>435.366807283963</v>
      </c>
      <c r="W157" s="14" t="n">
        <f aca="false">F157+DatosMinisterio!F157</f>
        <v>171</v>
      </c>
      <c r="X157" s="14" t="n">
        <f aca="false">G157+DatosMinisterio!G157</f>
        <v>276</v>
      </c>
      <c r="Y157" s="14" t="n">
        <f aca="false">H157+DatosMinisterio!H157</f>
        <v>54</v>
      </c>
      <c r="Z157" s="14" t="n">
        <f aca="false">X157+0.33*Y157</f>
        <v>293.82</v>
      </c>
      <c r="AC157" s="50" t="n">
        <f aca="false">IF(T157&gt;0,S157/T157,0)</f>
        <v>248.648148148148</v>
      </c>
      <c r="AD157" s="51" t="n">
        <f aca="false">EXP((((AC157-AC$179)/AC$180+2)/4-1.9)^3)</f>
        <v>0.148686274413279</v>
      </c>
      <c r="AE157" s="52" t="n">
        <f aca="false">S157/U157</f>
        <v>23.3924393052238</v>
      </c>
      <c r="AF157" s="51" t="n">
        <f aca="false">EXP((((AE157-AE$179)/AE$180+2)/4-1.9)^3)</f>
        <v>0.240288404970691</v>
      </c>
      <c r="AG157" s="51" t="n">
        <f aca="false">V157/U157</f>
        <v>0.75849345459888</v>
      </c>
      <c r="AH157" s="51" t="n">
        <f aca="false">EXP((((AG157-AG$179)/AG$180+2)/4-1.9)^3)</f>
        <v>0.258915084357143</v>
      </c>
      <c r="AI157" s="51" t="n">
        <f aca="false">W157/U157</f>
        <v>0.297915179950344</v>
      </c>
      <c r="AJ157" s="51" t="n">
        <f aca="false">EXP((((AI157-AI$179)/AI$180+2)/4-1.9)^3)</f>
        <v>0.270529446570519</v>
      </c>
      <c r="AK157" s="51" t="n">
        <f aca="false">Z157/U157</f>
        <v>0.511891451304152</v>
      </c>
      <c r="AL157" s="51" t="n">
        <f aca="false">EXP((((AK157-AK$179)/AK$180+2)/4-1.9)^3)</f>
        <v>0.163087165127299</v>
      </c>
      <c r="AM157" s="51" t="n">
        <f aca="false">0.01*AD157+0.15*AF157+0.24*AH157+0.25*AJ157+0.35*AL157</f>
        <v>0.224382613172635</v>
      </c>
      <c r="AO157" s="44" t="n">
        <f aca="false">0.01*AD157/$AM$179</f>
        <v>0.000519937966145521</v>
      </c>
      <c r="AP157" s="43" t="n">
        <f aca="false">AO157*$J$179</f>
        <v>5108.0962324909</v>
      </c>
      <c r="AQ157" s="44" t="n">
        <f aca="false">0.15*AF157/$AM$179</f>
        <v>0.0126038935061569</v>
      </c>
      <c r="AR157" s="43" t="n">
        <f aca="false">AQ157*$J$179</f>
        <v>123826.119894267</v>
      </c>
      <c r="AS157" s="44" t="n">
        <f aca="false">0.24*AH157/$AM$179</f>
        <v>0.0217294756325714</v>
      </c>
      <c r="AT157" s="43" t="n">
        <f aca="false">AS157*$J$179</f>
        <v>213479.799206806</v>
      </c>
      <c r="AU157" s="44" t="n">
        <f aca="false">0.25*AJ157/$AM$179</f>
        <v>0.0236502210421561</v>
      </c>
      <c r="AV157" s="43" t="n">
        <f aca="false">AU157*$J$179</f>
        <v>232350.035714074</v>
      </c>
      <c r="AW157" s="44" t="n">
        <f aca="false">0.35*AL157/$AM$179</f>
        <v>0.0199603650346113</v>
      </c>
      <c r="AX157" s="43" t="n">
        <f aca="false">AW157*$J$179</f>
        <v>196099.288898446</v>
      </c>
    </row>
    <row r="158" customFormat="false" ht="13.8" hidden="false" customHeight="false" outlineLevel="0" collapsed="false">
      <c r="A158" s="13" t="s">
        <v>65</v>
      </c>
      <c r="B158" s="14"/>
      <c r="C158" s="14"/>
      <c r="D158" s="14"/>
      <c r="E158" s="14"/>
      <c r="F158" s="14"/>
      <c r="G158" s="14"/>
      <c r="H158" s="14"/>
      <c r="I158" s="15" t="n">
        <f aca="false">AO158+AQ158+AS158+AU158+AW158</f>
        <v>0.0588203651940481</v>
      </c>
      <c r="J158" s="43" t="n">
        <f aca="false">AP158+AR158+AT158+AV158+AX158</f>
        <v>577876.795704823</v>
      </c>
      <c r="K158" s="15" t="n">
        <f aca="false">I158-DatosMinisterio!J158</f>
        <v>0</v>
      </c>
      <c r="L158" s="43" t="n">
        <f aca="false">J158-DatosMinisterio!K158</f>
        <v>-0.204295177478343</v>
      </c>
      <c r="M158" s="44" t="n">
        <f aca="false">P192/P$213</f>
        <v>0.0564222453359372</v>
      </c>
      <c r="N158" s="43" t="n">
        <f aca="false">ROUND((N$179*M158),0)</f>
        <v>10532016</v>
      </c>
      <c r="O158" s="43" t="n">
        <f aca="false">N158-DatosMinisterio!L158</f>
        <v>1</v>
      </c>
      <c r="P158" s="14" t="n">
        <f aca="false">N158+J158</f>
        <v>11109892.7957048</v>
      </c>
      <c r="Q158" s="43" t="n">
        <f aca="false">P158-DatosMinisterio!M158</f>
        <v>0.795704822987318</v>
      </c>
      <c r="S158" s="14" t="n">
        <f aca="false">B158+DatosMinisterio!B158</f>
        <v>15003</v>
      </c>
      <c r="T158" s="14" t="n">
        <f aca="false">C158+DatosMinisterio!C158</f>
        <v>67</v>
      </c>
      <c r="U158" s="14" t="n">
        <f aca="false">D158+DatosMinisterio!D158</f>
        <v>586.394595730406</v>
      </c>
      <c r="V158" s="14" t="n">
        <f aca="false">E158+DatosMinisterio!E158</f>
        <v>319.531146239442</v>
      </c>
      <c r="W158" s="14" t="n">
        <f aca="false">F158+DatosMinisterio!F158</f>
        <v>131</v>
      </c>
      <c r="X158" s="14" t="n">
        <f aca="false">G158+DatosMinisterio!G158</f>
        <v>329</v>
      </c>
      <c r="Y158" s="14" t="n">
        <f aca="false">H158+DatosMinisterio!H158</f>
        <v>4</v>
      </c>
      <c r="Z158" s="14" t="n">
        <f aca="false">X158+0.33*Y158</f>
        <v>330.32</v>
      </c>
      <c r="AC158" s="50" t="n">
        <f aca="false">IF(T158&gt;0,S158/T158,0)</f>
        <v>223.925373134328</v>
      </c>
      <c r="AD158" s="51" t="n">
        <f aca="false">EXP((((AC158-AC$179)/AC$180+2)/4-1.9)^3)</f>
        <v>0.0976122130135609</v>
      </c>
      <c r="AE158" s="52" t="n">
        <f aca="false">S158/U158</f>
        <v>25.585160759049</v>
      </c>
      <c r="AF158" s="51" t="n">
        <f aca="false">EXP((((AE158-AE$179)/AE$180+2)/4-1.9)^3)</f>
        <v>0.363397853266447</v>
      </c>
      <c r="AG158" s="51" t="n">
        <f aca="false">V158/U158</f>
        <v>0.544908067990357</v>
      </c>
      <c r="AH158" s="51" t="n">
        <f aca="false">EXP((((AG158-AG$179)/AG$180+2)/4-1.9)^3)</f>
        <v>0.0231541719693257</v>
      </c>
      <c r="AI158" s="51" t="n">
        <f aca="false">W158/U158</f>
        <v>0.223399057484198</v>
      </c>
      <c r="AJ158" s="51" t="n">
        <f aca="false">EXP((((AI158-AI$179)/AI$180+2)/4-1.9)^3)</f>
        <v>0.141018328273006</v>
      </c>
      <c r="AK158" s="51" t="n">
        <f aca="false">Z158/U158</f>
        <v>0.563306692123514</v>
      </c>
      <c r="AL158" s="51" t="n">
        <f aca="false">EXP((((AK158-AK$179)/AK$180+2)/4-1.9)^3)</f>
        <v>0.205459367056255</v>
      </c>
      <c r="AM158" s="51" t="n">
        <f aca="false">0.01*AD158+0.15*AF158+0.24*AH158+0.25*AJ158+0.35*AL158</f>
        <v>0.168208161930682</v>
      </c>
      <c r="AO158" s="44" t="n">
        <f aca="false">0.01*AD158/$AM$179</f>
        <v>0.000341338134306644</v>
      </c>
      <c r="AP158" s="43" t="n">
        <f aca="false">AO158*$J$179</f>
        <v>3353.45397217876</v>
      </c>
      <c r="AQ158" s="44" t="n">
        <f aca="false">0.15*AF158/$AM$179</f>
        <v>0.0190613768629202</v>
      </c>
      <c r="AR158" s="43" t="n">
        <f aca="false">AQ158*$J$179</f>
        <v>187267.238938886</v>
      </c>
      <c r="AS158" s="44" t="n">
        <f aca="false">0.24*AH158/$AM$179</f>
        <v>0.00194321631298169</v>
      </c>
      <c r="AT158" s="43" t="n">
        <f aca="false">AS158*$J$179</f>
        <v>19091.000414612</v>
      </c>
      <c r="AU158" s="44" t="n">
        <f aca="false">0.25*AJ158/$AM$179</f>
        <v>0.0123281020862273</v>
      </c>
      <c r="AV158" s="43" t="n">
        <f aca="false">AU158*$J$179</f>
        <v>121116.625291402</v>
      </c>
      <c r="AW158" s="44" t="n">
        <f aca="false">0.35*AL158/$AM$179</f>
        <v>0.0251463317976123</v>
      </c>
      <c r="AX158" s="43" t="n">
        <f aca="false">AW158*$J$179</f>
        <v>247048.477087743</v>
      </c>
    </row>
    <row r="159" customFormat="false" ht="13.8" hidden="false" customHeight="false" outlineLevel="0" collapsed="false">
      <c r="A159" s="13" t="s">
        <v>66</v>
      </c>
      <c r="B159" s="14"/>
      <c r="C159" s="14"/>
      <c r="D159" s="14"/>
      <c r="E159" s="14"/>
      <c r="F159" s="14"/>
      <c r="G159" s="14"/>
      <c r="H159" s="14"/>
      <c r="I159" s="15" t="n">
        <f aca="false">AO159+AQ159+AS159+AU159+AW159</f>
        <v>0.0399869502757883</v>
      </c>
      <c r="J159" s="43" t="n">
        <f aca="false">AP159+AR159+AT159+AV159+AX159</f>
        <v>392849.153845764</v>
      </c>
      <c r="K159" s="15" t="n">
        <f aca="false">I159-DatosMinisterio!J159</f>
        <v>0</v>
      </c>
      <c r="L159" s="43" t="n">
        <f aca="false">J159-DatosMinisterio!K159</f>
        <v>0.153845763881691</v>
      </c>
      <c r="M159" s="44" t="n">
        <f aca="false">P193/P$213</f>
        <v>0.0616329992490253</v>
      </c>
      <c r="N159" s="43" t="n">
        <f aca="false">ROUND((N$179*M159),0)</f>
        <v>11504677</v>
      </c>
      <c r="O159" s="43" t="n">
        <f aca="false">N159-DatosMinisterio!L159</f>
        <v>-4</v>
      </c>
      <c r="P159" s="14" t="n">
        <f aca="false">N159+J159</f>
        <v>11897526.1538458</v>
      </c>
      <c r="Q159" s="43" t="n">
        <f aca="false">P159-DatosMinisterio!M159</f>
        <v>-3.8461542353034</v>
      </c>
      <c r="S159" s="14" t="n">
        <f aca="false">B159+DatosMinisterio!B159</f>
        <v>17507</v>
      </c>
      <c r="T159" s="14" t="n">
        <f aca="false">C159+DatosMinisterio!C159</f>
        <v>66</v>
      </c>
      <c r="U159" s="14" t="n">
        <f aca="false">D159+DatosMinisterio!D159</f>
        <v>886.865540256339</v>
      </c>
      <c r="V159" s="14" t="n">
        <f aca="false">E159+DatosMinisterio!E159</f>
        <v>599.918308392751</v>
      </c>
      <c r="W159" s="14" t="n">
        <f aca="false">F159+DatosMinisterio!F159</f>
        <v>195</v>
      </c>
      <c r="X159" s="14" t="n">
        <f aca="false">G159+DatosMinisterio!G159</f>
        <v>355</v>
      </c>
      <c r="Y159" s="14" t="n">
        <f aca="false">H159+DatosMinisterio!H159</f>
        <v>32</v>
      </c>
      <c r="Z159" s="14" t="n">
        <f aca="false">X159+0.33*Y159</f>
        <v>365.56</v>
      </c>
      <c r="AC159" s="50" t="n">
        <f aca="false">IF(T159&gt;0,S159/T159,0)</f>
        <v>265.257575757576</v>
      </c>
      <c r="AD159" s="51" t="n">
        <f aca="false">EXP((((AC159-AC$179)/AC$180+2)/4-1.9)^3)</f>
        <v>0.191324671246202</v>
      </c>
      <c r="AE159" s="52" t="n">
        <f aca="false">S159/U159</f>
        <v>19.7403092186216</v>
      </c>
      <c r="AF159" s="51" t="n">
        <f aca="false">EXP((((AE159-AE$179)/AE$180+2)/4-1.9)^3)</f>
        <v>0.0961906572138904</v>
      </c>
      <c r="AG159" s="51" t="n">
        <f aca="false">V159/U159</f>
        <v>0.676447873055651</v>
      </c>
      <c r="AH159" s="51" t="n">
        <f aca="false">EXP((((AG159-AG$179)/AG$180+2)/4-1.9)^3)</f>
        <v>0.123716801310977</v>
      </c>
      <c r="AI159" s="51" t="n">
        <f aca="false">W159/U159</f>
        <v>0.219875495380774</v>
      </c>
      <c r="AJ159" s="51" t="n">
        <f aca="false">EXP((((AI159-AI$179)/AI$180+2)/4-1.9)^3)</f>
        <v>0.136134278391055</v>
      </c>
      <c r="AK159" s="51" t="n">
        <f aca="false">Z159/U159</f>
        <v>0.412193262007157</v>
      </c>
      <c r="AL159" s="51" t="n">
        <f aca="false">EXP((((AK159-AK$179)/AK$180+2)/4-1.9)^3)</f>
        <v>0.0979512509016118</v>
      </c>
      <c r="AM159" s="51" t="n">
        <f aca="false">0.01*AD159+0.15*AF159+0.24*AH159+0.25*AJ159+0.35*AL159</f>
        <v>0.114350385022508</v>
      </c>
      <c r="AO159" s="44" t="n">
        <f aca="false">0.01*AD159/$AM$179</f>
        <v>0.000669039296557467</v>
      </c>
      <c r="AP159" s="43" t="n">
        <f aca="false">AO159*$J$179</f>
        <v>6572.93241243526</v>
      </c>
      <c r="AQ159" s="44" t="n">
        <f aca="false">0.15*AF159/$AM$179</f>
        <v>0.00504550687728355</v>
      </c>
      <c r="AR159" s="43" t="n">
        <f aca="false">AQ159*$J$179</f>
        <v>49569.2493124184</v>
      </c>
      <c r="AS159" s="44" t="n">
        <f aca="false">0.24*AH159/$AM$179</f>
        <v>0.0103829455363765</v>
      </c>
      <c r="AT159" s="43" t="n">
        <f aca="false">AS159*$J$179</f>
        <v>102006.563147726</v>
      </c>
      <c r="AU159" s="44" t="n">
        <f aca="false">0.25*AJ159/$AM$179</f>
        <v>0.0119011287539214</v>
      </c>
      <c r="AV159" s="43" t="n">
        <f aca="false">AU159*$J$179</f>
        <v>116921.853968403</v>
      </c>
      <c r="AW159" s="44" t="n">
        <f aca="false">0.35*AL159/$AM$179</f>
        <v>0.0119883298116493</v>
      </c>
      <c r="AX159" s="43" t="n">
        <f aca="false">AW159*$J$179</f>
        <v>117778.555004781</v>
      </c>
    </row>
    <row r="160" customFormat="false" ht="13.8" hidden="false" customHeight="false" outlineLevel="0" collapsed="false">
      <c r="A160" s="13" t="s">
        <v>67</v>
      </c>
      <c r="B160" s="14"/>
      <c r="C160" s="14"/>
      <c r="D160" s="14"/>
      <c r="E160" s="14"/>
      <c r="F160" s="14"/>
      <c r="G160" s="14"/>
      <c r="H160" s="14"/>
      <c r="I160" s="15" t="n">
        <f aca="false">AO160+AQ160+AS160+AU160+AW160</f>
        <v>0.0313635028940916</v>
      </c>
      <c r="J160" s="43" t="n">
        <f aca="false">AP160+AR160+AT160+AV160+AX160</f>
        <v>308128.664191812</v>
      </c>
      <c r="K160" s="15" t="n">
        <f aca="false">I160-DatosMinisterio!J160</f>
        <v>0</v>
      </c>
      <c r="L160" s="43" t="n">
        <f aca="false">J160-DatosMinisterio!K160</f>
        <v>-0.335808188072406</v>
      </c>
      <c r="M160" s="44" t="n">
        <f aca="false">P194/P$213</f>
        <v>0.0469854004180018</v>
      </c>
      <c r="N160" s="43" t="n">
        <f aca="false">ROUND((N$179*M160),0)</f>
        <v>8770494</v>
      </c>
      <c r="O160" s="43" t="n">
        <f aca="false">N160-DatosMinisterio!L160</f>
        <v>2</v>
      </c>
      <c r="P160" s="14" t="n">
        <f aca="false">N160+J160</f>
        <v>9078622.66419181</v>
      </c>
      <c r="Q160" s="43" t="n">
        <f aca="false">P160-DatosMinisterio!M160</f>
        <v>1.66419181227684</v>
      </c>
      <c r="S160" s="14" t="n">
        <f aca="false">B160+DatosMinisterio!B160</f>
        <v>11777</v>
      </c>
      <c r="T160" s="14" t="n">
        <f aca="false">C160+DatosMinisterio!C160</f>
        <v>56</v>
      </c>
      <c r="U160" s="14" t="n">
        <f aca="false">D160+DatosMinisterio!D160</f>
        <v>837.571414141414</v>
      </c>
      <c r="V160" s="14" t="n">
        <f aca="false">E160+DatosMinisterio!E160</f>
        <v>472.986262626263</v>
      </c>
      <c r="W160" s="14" t="n">
        <f aca="false">F160+DatosMinisterio!F160</f>
        <v>192</v>
      </c>
      <c r="X160" s="14" t="n">
        <f aca="false">G160+DatosMinisterio!G160</f>
        <v>364</v>
      </c>
      <c r="Y160" s="14" t="n">
        <f aca="false">H160+DatosMinisterio!H160</f>
        <v>43</v>
      </c>
      <c r="Z160" s="14" t="n">
        <f aca="false">X160+0.33*Y160</f>
        <v>378.19</v>
      </c>
      <c r="AC160" s="50" t="n">
        <f aca="false">IF(T160&gt;0,S160/T160,0)</f>
        <v>210.303571428571</v>
      </c>
      <c r="AD160" s="51" t="n">
        <f aca="false">EXP((((AC160-AC$179)/AC$180+2)/4-1.9)^3)</f>
        <v>0.0755408788779743</v>
      </c>
      <c r="AE160" s="52" t="n">
        <f aca="false">S160/U160</f>
        <v>14.0608905714296</v>
      </c>
      <c r="AF160" s="51" t="n">
        <f aca="false">EXP((((AE160-AE$179)/AE$180+2)/4-1.9)^3)</f>
        <v>0.0118976968719393</v>
      </c>
      <c r="AG160" s="51" t="n">
        <f aca="false">V160/U160</f>
        <v>0.564711563265464</v>
      </c>
      <c r="AH160" s="51" t="n">
        <f aca="false">EXP((((AG160-AG$179)/AG$180+2)/4-1.9)^3)</f>
        <v>0.0311004725911587</v>
      </c>
      <c r="AI160" s="51" t="n">
        <f aca="false">W160/U160</f>
        <v>0.229234184403031</v>
      </c>
      <c r="AJ160" s="51" t="n">
        <f aca="false">EXP((((AI160-AI$179)/AI$180+2)/4-1.9)^3)</f>
        <v>0.149357705950178</v>
      </c>
      <c r="AK160" s="51" t="n">
        <f aca="false">Z160/U160</f>
        <v>0.451531646871782</v>
      </c>
      <c r="AL160" s="51" t="n">
        <f aca="false">EXP((((AK160-AK$179)/AK$180+2)/4-1.9)^3)</f>
        <v>0.120989637992315</v>
      </c>
      <c r="AM160" s="51" t="n">
        <f aca="false">0.01*AD160+0.15*AF160+0.24*AH160+0.25*AJ160+0.35*AL160</f>
        <v>0.0896899765263033</v>
      </c>
      <c r="AO160" s="44" t="n">
        <f aca="false">0.01*AD160/$AM$179</f>
        <v>0.000264157341218252</v>
      </c>
      <c r="AP160" s="43" t="n">
        <f aca="false">AO160*$J$179</f>
        <v>2595.1963644142</v>
      </c>
      <c r="AQ160" s="44" t="n">
        <f aca="false">0.15*AF160/$AM$179</f>
        <v>0.000624072161787207</v>
      </c>
      <c r="AR160" s="43" t="n">
        <f aca="false">AQ160*$J$179</f>
        <v>6131.15576471574</v>
      </c>
      <c r="AS160" s="44" t="n">
        <f aca="false">0.24*AH160/$AM$179</f>
        <v>0.00261011042677937</v>
      </c>
      <c r="AT160" s="43" t="n">
        <f aca="false">AS160*$J$179</f>
        <v>25642.8576206057</v>
      </c>
      <c r="AU160" s="44" t="n">
        <f aca="false">0.25*AJ160/$AM$179</f>
        <v>0.0130571470309436</v>
      </c>
      <c r="AV160" s="43" t="n">
        <f aca="false">AU160*$J$179</f>
        <v>128279.079233801</v>
      </c>
      <c r="AW160" s="44" t="n">
        <f aca="false">0.35*AL160/$AM$179</f>
        <v>0.0148080159333632</v>
      </c>
      <c r="AX160" s="43" t="n">
        <f aca="false">AW160*$J$179</f>
        <v>145480.375208275</v>
      </c>
    </row>
    <row r="161" customFormat="false" ht="13.8" hidden="false" customHeight="false" outlineLevel="0" collapsed="false">
      <c r="A161" s="13" t="s">
        <v>68</v>
      </c>
      <c r="B161" s="14"/>
      <c r="C161" s="14"/>
      <c r="D161" s="14"/>
      <c r="E161" s="14"/>
      <c r="F161" s="14"/>
      <c r="G161" s="14"/>
      <c r="H161" s="14"/>
      <c r="I161" s="15" t="n">
        <f aca="false">AO161+AQ161+AS161+AU161+AW161</f>
        <v>0.0339134429651071</v>
      </c>
      <c r="J161" s="43" t="n">
        <f aca="false">AP161+AR161+AT161+AV161+AX161</f>
        <v>333180.382123459</v>
      </c>
      <c r="K161" s="15" t="n">
        <f aca="false">I161-DatosMinisterio!J161</f>
        <v>0</v>
      </c>
      <c r="L161" s="43" t="n">
        <f aca="false">J161-DatosMinisterio!K161</f>
        <v>0.38212345878128</v>
      </c>
      <c r="M161" s="44" t="n">
        <f aca="false">P195/P$213</f>
        <v>0.0462945757523225</v>
      </c>
      <c r="N161" s="43" t="n">
        <f aca="false">ROUND((N$179*M161),0)</f>
        <v>8641542</v>
      </c>
      <c r="O161" s="43" t="n">
        <f aca="false">N161-DatosMinisterio!L161</f>
        <v>0</v>
      </c>
      <c r="P161" s="14" t="n">
        <f aca="false">N161+J161</f>
        <v>8974722.38212346</v>
      </c>
      <c r="Q161" s="43" t="n">
        <f aca="false">P161-DatosMinisterio!M161</f>
        <v>0.382123459130526</v>
      </c>
      <c r="S161" s="14" t="n">
        <f aca="false">B161+DatosMinisterio!B161</f>
        <v>8875</v>
      </c>
      <c r="T161" s="14" t="n">
        <f aca="false">C161+DatosMinisterio!C161</f>
        <v>50</v>
      </c>
      <c r="U161" s="14" t="n">
        <f aca="false">D161+DatosMinisterio!D161</f>
        <v>501.41654149786</v>
      </c>
      <c r="V161" s="14" t="n">
        <f aca="false">E161+DatosMinisterio!E161</f>
        <v>323.136710614613</v>
      </c>
      <c r="W161" s="14" t="n">
        <f aca="false">F161+DatosMinisterio!F161</f>
        <v>60</v>
      </c>
      <c r="X161" s="14" t="n">
        <f aca="false">G161+DatosMinisterio!G161</f>
        <v>249</v>
      </c>
      <c r="Y161" s="14" t="n">
        <f aca="false">H161+DatosMinisterio!H161</f>
        <v>27</v>
      </c>
      <c r="Z161" s="14" t="n">
        <f aca="false">X161+0.33*Y161</f>
        <v>257.91</v>
      </c>
      <c r="AC161" s="50" t="n">
        <f aca="false">IF(T161&gt;0,S161/T161,0)</f>
        <v>177.5</v>
      </c>
      <c r="AD161" s="51" t="n">
        <f aca="false">EXP((((AC161-AC$179)/AC$180+2)/4-1.9)^3)</f>
        <v>0.0377748430238206</v>
      </c>
      <c r="AE161" s="52" t="n">
        <f aca="false">S161/U161</f>
        <v>17.6998548422198</v>
      </c>
      <c r="AF161" s="51" t="n">
        <f aca="false">EXP((((AE161-AE$179)/AE$180+2)/4-1.9)^3)</f>
        <v>0.0501989819562196</v>
      </c>
      <c r="AG161" s="51" t="n">
        <f aca="false">V161/U161</f>
        <v>0.6444476475573</v>
      </c>
      <c r="AH161" s="51" t="n">
        <f aca="false">EXP((((AG161-AG$179)/AG$180+2)/4-1.9)^3)</f>
        <v>0.087310703014609</v>
      </c>
      <c r="AI161" s="51" t="n">
        <f aca="false">W161/U161</f>
        <v>0.119660990482613</v>
      </c>
      <c r="AJ161" s="51" t="n">
        <f aca="false">EXP((((AI161-AI$179)/AI$180+2)/4-1.9)^3)</f>
        <v>0.0414970285257042</v>
      </c>
      <c r="AK161" s="51" t="n">
        <f aca="false">Z161/U161</f>
        <v>0.514362767589511</v>
      </c>
      <c r="AL161" s="51" t="n">
        <f aca="false">EXP((((AK161-AK$179)/AK$180+2)/4-1.9)^3)</f>
        <v>0.164987427570374</v>
      </c>
      <c r="AM161" s="51" t="n">
        <f aca="false">0.01*AD161+0.15*AF161+0.24*AH161+0.25*AJ161+0.35*AL161</f>
        <v>0.0969820212282343</v>
      </c>
      <c r="AO161" s="44" t="n">
        <f aca="false">0.01*AD161/$AM$179</f>
        <v>0.0001320940694141</v>
      </c>
      <c r="AP161" s="43" t="n">
        <f aca="false">AO161*$J$179</f>
        <v>1297.74946675025</v>
      </c>
      <c r="AQ161" s="44" t="n">
        <f aca="false">0.15*AF161/$AM$179</f>
        <v>0.00263309676873862</v>
      </c>
      <c r="AR161" s="43" t="n">
        <f aca="false">AQ161*$J$179</f>
        <v>25868.6854200858</v>
      </c>
      <c r="AS161" s="44" t="n">
        <f aca="false">0.24*AH161/$AM$179</f>
        <v>0.00732755991536454</v>
      </c>
      <c r="AT161" s="43" t="n">
        <f aca="false">AS161*$J$179</f>
        <v>71989.1287695445</v>
      </c>
      <c r="AU161" s="44" t="n">
        <f aca="false">0.25*AJ161/$AM$179</f>
        <v>0.00362775257801645</v>
      </c>
      <c r="AV161" s="43" t="n">
        <f aca="false">AU161*$J$179</f>
        <v>35640.6157710524</v>
      </c>
      <c r="AW161" s="44" t="n">
        <f aca="false">0.35*AL161/$AM$179</f>
        <v>0.0201929396335734</v>
      </c>
      <c r="AX161" s="43" t="n">
        <f aca="false">AW161*$J$179</f>
        <v>198384.202696026</v>
      </c>
    </row>
    <row r="162" customFormat="false" ht="13.8" hidden="false" customHeight="false" outlineLevel="0" collapsed="false">
      <c r="A162" s="13" t="s">
        <v>69</v>
      </c>
      <c r="B162" s="14"/>
      <c r="C162" s="14"/>
      <c r="D162" s="14"/>
      <c r="E162" s="14"/>
      <c r="F162" s="14"/>
      <c r="G162" s="14"/>
      <c r="H162" s="14"/>
      <c r="I162" s="15" t="n">
        <f aca="false">AO162+AQ162+AS162+AU162+AW162</f>
        <v>0.0146893397675054</v>
      </c>
      <c r="J162" s="43" t="n">
        <f aca="false">AP162+AR162+AT162+AV162+AX162</f>
        <v>144314.449049433</v>
      </c>
      <c r="K162" s="15" t="n">
        <f aca="false">I162-DatosMinisterio!J162</f>
        <v>0</v>
      </c>
      <c r="L162" s="43" t="n">
        <f aca="false">J162-DatosMinisterio!K162</f>
        <v>0.44904943255824</v>
      </c>
      <c r="M162" s="44" t="n">
        <f aca="false">P196/P$213</f>
        <v>0.0197460112203285</v>
      </c>
      <c r="N162" s="43" t="n">
        <f aca="false">ROUND((N$179*M162),0)</f>
        <v>3685874</v>
      </c>
      <c r="O162" s="43" t="n">
        <f aca="false">N162-DatosMinisterio!L162</f>
        <v>1</v>
      </c>
      <c r="P162" s="14" t="n">
        <f aca="false">N162+J162</f>
        <v>3830188.44904943</v>
      </c>
      <c r="Q162" s="43" t="n">
        <f aca="false">P162-DatosMinisterio!M162</f>
        <v>1.44904943276197</v>
      </c>
      <c r="S162" s="14" t="n">
        <f aca="false">B162+DatosMinisterio!B162</f>
        <v>15229</v>
      </c>
      <c r="T162" s="14" t="n">
        <f aca="false">C162+DatosMinisterio!C162</f>
        <v>64</v>
      </c>
      <c r="U162" s="14" t="n">
        <f aca="false">D162+DatosMinisterio!D162</f>
        <v>821.410661400061</v>
      </c>
      <c r="V162" s="14" t="n">
        <f aca="false">E162+DatosMinisterio!E162</f>
        <v>425.502237693346</v>
      </c>
      <c r="W162" s="14" t="n">
        <f aca="false">F162+DatosMinisterio!F162</f>
        <v>104</v>
      </c>
      <c r="X162" s="14" t="n">
        <f aca="false">G162+DatosMinisterio!G162</f>
        <v>227</v>
      </c>
      <c r="Y162" s="14" t="n">
        <f aca="false">H162+DatosMinisterio!H162</f>
        <v>22</v>
      </c>
      <c r="Z162" s="14" t="n">
        <f aca="false">X162+0.33*Y162</f>
        <v>234.26</v>
      </c>
      <c r="AC162" s="50" t="n">
        <f aca="false">IF(T162&gt;0,S162/T162,0)</f>
        <v>237.953125</v>
      </c>
      <c r="AD162" s="51" t="n">
        <f aca="false">EXP((((AC162-AC$179)/AC$180+2)/4-1.9)^3)</f>
        <v>0.124790966531134</v>
      </c>
      <c r="AE162" s="52" t="n">
        <f aca="false">S162/U162</f>
        <v>18.5400564122735</v>
      </c>
      <c r="AF162" s="51" t="n">
        <f aca="false">EXP((((AE162-AE$179)/AE$180+2)/4-1.9)^3)</f>
        <v>0.0664647459756979</v>
      </c>
      <c r="AG162" s="51" t="n">
        <f aca="false">V162/U162</f>
        <v>0.518014018673796</v>
      </c>
      <c r="AH162" s="51" t="n">
        <f aca="false">EXP((((AG162-AG$179)/AG$180+2)/4-1.9)^3)</f>
        <v>0.0151100312367253</v>
      </c>
      <c r="AI162" s="51" t="n">
        <f aca="false">W162/U162</f>
        <v>0.126611456226702</v>
      </c>
      <c r="AJ162" s="51" t="n">
        <f aca="false">EXP((((AI162-AI$179)/AI$180+2)/4-1.9)^3)</f>
        <v>0.045612473288057</v>
      </c>
      <c r="AK162" s="51" t="n">
        <f aca="false">Z162/U162</f>
        <v>0.285192305150646</v>
      </c>
      <c r="AL162" s="51" t="n">
        <f aca="false">EXP((((AK162-AK$179)/AK$180+2)/4-1.9)^3)</f>
        <v>0.0450281387594978</v>
      </c>
      <c r="AM162" s="51" t="n">
        <f aca="false">0.01*AD162+0.15*AF162+0.24*AH162+0.25*AJ162+0.35*AL162</f>
        <v>0.0420069959463186</v>
      </c>
      <c r="AO162" s="44" t="n">
        <f aca="false">0.01*AD162/$AM$179</f>
        <v>0.00043637895688465</v>
      </c>
      <c r="AP162" s="43" t="n">
        <f aca="false">AO162*$J$179</f>
        <v>4287.17626090209</v>
      </c>
      <c r="AQ162" s="44" t="n">
        <f aca="false">0.15*AF162/$AM$179</f>
        <v>0.00348628798919218</v>
      </c>
      <c r="AR162" s="43" t="n">
        <f aca="false">AQ162*$J$179</f>
        <v>34250.8062548112</v>
      </c>
      <c r="AS162" s="44" t="n">
        <f aca="false">0.24*AH162/$AM$179</f>
        <v>0.00126811095761775</v>
      </c>
      <c r="AT162" s="43" t="n">
        <f aca="false">AS162*$J$179</f>
        <v>12458.4724077923</v>
      </c>
      <c r="AU162" s="44" t="n">
        <f aca="false">0.25*AJ162/$AM$179</f>
        <v>0.0039875329255915</v>
      </c>
      <c r="AV162" s="43" t="n">
        <f aca="false">AU162*$J$179</f>
        <v>39175.2540503006</v>
      </c>
      <c r="AW162" s="44" t="n">
        <f aca="false">0.35*AL162/$AM$179</f>
        <v>0.00551102893821937</v>
      </c>
      <c r="AX162" s="43" t="n">
        <f aca="false">AW162*$J$179</f>
        <v>54142.7400756263</v>
      </c>
    </row>
    <row r="163" customFormat="false" ht="13.8" hidden="false" customHeight="false" outlineLevel="0" collapsed="false">
      <c r="A163" s="13" t="s">
        <v>70</v>
      </c>
      <c r="B163" s="14"/>
      <c r="C163" s="14"/>
      <c r="D163" s="14"/>
      <c r="E163" s="14"/>
      <c r="F163" s="14"/>
      <c r="G163" s="14"/>
      <c r="H163" s="14"/>
      <c r="I163" s="15" t="n">
        <f aca="false">AO163+AQ163+AS163+AU163+AW163</f>
        <v>0.0114198325122511</v>
      </c>
      <c r="J163" s="43" t="n">
        <f aca="false">AP163+AR163+AT163+AV163+AX163</f>
        <v>112193.390807665</v>
      </c>
      <c r="K163" s="15" t="n">
        <f aca="false">I163-DatosMinisterio!J163</f>
        <v>9.54097911787244E-017</v>
      </c>
      <c r="L163" s="43" t="n">
        <f aca="false">J163-DatosMinisterio!K163</f>
        <v>0.390807665069588</v>
      </c>
      <c r="M163" s="44" t="n">
        <f aca="false">P197/P$213</f>
        <v>0.0191398804457229</v>
      </c>
      <c r="N163" s="43" t="n">
        <f aca="false">ROUND((N$179*M163),0)</f>
        <v>3572731</v>
      </c>
      <c r="O163" s="43" t="n">
        <f aca="false">N163-DatosMinisterio!L163</f>
        <v>0</v>
      </c>
      <c r="P163" s="14" t="n">
        <f aca="false">N163+J163</f>
        <v>3684924.39080766</v>
      </c>
      <c r="Q163" s="43" t="n">
        <f aca="false">P163-DatosMinisterio!M163</f>
        <v>0.390807664953172</v>
      </c>
      <c r="S163" s="14" t="n">
        <f aca="false">B163+DatosMinisterio!B163</f>
        <v>5781</v>
      </c>
      <c r="T163" s="14" t="n">
        <f aca="false">C163+DatosMinisterio!C163</f>
        <v>52</v>
      </c>
      <c r="U163" s="14" t="n">
        <f aca="false">D163+DatosMinisterio!D163</f>
        <v>371.256438768524</v>
      </c>
      <c r="V163" s="14" t="n">
        <f aca="false">E163+DatosMinisterio!E163</f>
        <v>214.587942620824</v>
      </c>
      <c r="W163" s="14" t="n">
        <f aca="false">F163+DatosMinisterio!F163</f>
        <v>42</v>
      </c>
      <c r="X163" s="14" t="n">
        <f aca="false">G163+DatosMinisterio!G163</f>
        <v>84</v>
      </c>
      <c r="Y163" s="14" t="n">
        <f aca="false">H163+DatosMinisterio!H163</f>
        <v>4</v>
      </c>
      <c r="Z163" s="14" t="n">
        <f aca="false">X163+0.33*Y163</f>
        <v>85.32</v>
      </c>
      <c r="AC163" s="50" t="n">
        <f aca="false">IF(T163&gt;0,S163/T163,0)</f>
        <v>111.173076923077</v>
      </c>
      <c r="AD163" s="51" t="n">
        <f aca="false">EXP((((AC163-AC$179)/AC$180+2)/4-1.9)^3)</f>
        <v>0.00650737850363682</v>
      </c>
      <c r="AE163" s="52" t="n">
        <f aca="false">S163/U163</f>
        <v>15.5714471085697</v>
      </c>
      <c r="AF163" s="51" t="n">
        <f aca="false">EXP((((AE163-AE$179)/AE$180+2)/4-1.9)^3)</f>
        <v>0.0226410247816021</v>
      </c>
      <c r="AG163" s="51" t="n">
        <f aca="false">V163/U163</f>
        <v>0.578004635643823</v>
      </c>
      <c r="AH163" s="51" t="n">
        <f aca="false">EXP((((AG163-AG$179)/AG$180+2)/4-1.9)^3)</f>
        <v>0.0375760928368172</v>
      </c>
      <c r="AI163" s="51" t="n">
        <f aca="false">W163/U163</f>
        <v>0.113129351074196</v>
      </c>
      <c r="AJ163" s="51" t="n">
        <f aca="false">EXP((((AI163-AI$179)/AI$180+2)/4-1.9)^3)</f>
        <v>0.0379025691222811</v>
      </c>
      <c r="AK163" s="51" t="n">
        <f aca="false">Z163/U163</f>
        <v>0.229814196039295</v>
      </c>
      <c r="AL163" s="51" t="n">
        <f aca="false">EXP((((AK163-AK$179)/AK$180+2)/4-1.9)^3)</f>
        <v>0.0305773664077974</v>
      </c>
      <c r="AM163" s="51" t="n">
        <f aca="false">0.01*AD163+0.15*AF163+0.24*AH163+0.25*AJ163+0.35*AL163</f>
        <v>0.0326572103064122</v>
      </c>
      <c r="AO163" s="44" t="n">
        <f aca="false">0.01*AD163/$AM$179</f>
        <v>2.27555176661138E-005</v>
      </c>
      <c r="AP163" s="43" t="n">
        <f aca="false">AO163*$J$179</f>
        <v>223.560081446569</v>
      </c>
      <c r="AQ163" s="44" t="n">
        <f aca="false">0.15*AF163/$AM$179</f>
        <v>0.00118759398836735</v>
      </c>
      <c r="AR163" s="43" t="n">
        <f aca="false">AQ163*$J$179</f>
        <v>11667.4387575118</v>
      </c>
      <c r="AS163" s="44" t="n">
        <f aca="false">0.24*AH163/$AM$179</f>
        <v>0.00315357753563166</v>
      </c>
      <c r="AT163" s="43" t="n">
        <f aca="false">AS163*$J$179</f>
        <v>30982.1143626959</v>
      </c>
      <c r="AU163" s="44" t="n">
        <f aca="false">0.25*AJ163/$AM$179</f>
        <v>0.00331351780433219</v>
      </c>
      <c r="AV163" s="43" t="n">
        <f aca="false">AU163*$J$179</f>
        <v>32553.4369764865</v>
      </c>
      <c r="AW163" s="44" t="n">
        <f aca="false">0.35*AL163/$AM$179</f>
        <v>0.00374238766625378</v>
      </c>
      <c r="AX163" s="43" t="n">
        <f aca="false">AW163*$J$179</f>
        <v>36766.8406295243</v>
      </c>
    </row>
    <row r="164" customFormat="false" ht="13.8" hidden="false" customHeight="false" outlineLevel="0" collapsed="false">
      <c r="A164" s="13" t="s">
        <v>71</v>
      </c>
      <c r="B164" s="14"/>
      <c r="C164" s="14"/>
      <c r="D164" s="14"/>
      <c r="E164" s="14"/>
      <c r="F164" s="14"/>
      <c r="G164" s="14"/>
      <c r="H164" s="14"/>
      <c r="I164" s="15" t="n">
        <f aca="false">AO164+AQ164+AS164+AU164+AW164</f>
        <v>0.0206901404525664</v>
      </c>
      <c r="J164" s="43" t="n">
        <f aca="false">AP164+AR164+AT164+AV164+AX164</f>
        <v>203268.919326969</v>
      </c>
      <c r="K164" s="15" t="n">
        <f aca="false">I164-DatosMinisterio!J164</f>
        <v>1.11022302462516E-016</v>
      </c>
      <c r="L164" s="43" t="n">
        <f aca="false">J164-DatosMinisterio!K164</f>
        <v>-0.0806730311596766</v>
      </c>
      <c r="M164" s="44" t="n">
        <f aca="false">P198/P$213</f>
        <v>0.0207426265102423</v>
      </c>
      <c r="N164" s="43" t="n">
        <f aca="false">ROUND((N$179*M164),0)</f>
        <v>3871907</v>
      </c>
      <c r="O164" s="43" t="n">
        <f aca="false">N164-DatosMinisterio!L164</f>
        <v>-1</v>
      </c>
      <c r="P164" s="14" t="n">
        <f aca="false">N164+J164</f>
        <v>4075175.91932697</v>
      </c>
      <c r="Q164" s="43" t="n">
        <f aca="false">P164-DatosMinisterio!M164</f>
        <v>-1.08067303104326</v>
      </c>
      <c r="S164" s="14" t="n">
        <f aca="false">B164+DatosMinisterio!B164</f>
        <v>7326</v>
      </c>
      <c r="T164" s="14" t="n">
        <f aca="false">C164+DatosMinisterio!C164</f>
        <v>37</v>
      </c>
      <c r="U164" s="14" t="n">
        <f aca="false">D164+DatosMinisterio!D164</f>
        <v>319.193548329561</v>
      </c>
      <c r="V164" s="14" t="n">
        <f aca="false">E164+DatosMinisterio!E164</f>
        <v>160.021326933936</v>
      </c>
      <c r="W164" s="14" t="n">
        <f aca="false">F164+DatosMinisterio!F164</f>
        <v>29</v>
      </c>
      <c r="X164" s="14" t="n">
        <f aca="false">G164+DatosMinisterio!G164</f>
        <v>90</v>
      </c>
      <c r="Y164" s="14" t="n">
        <f aca="false">H164+DatosMinisterio!H164</f>
        <v>7</v>
      </c>
      <c r="Z164" s="14" t="n">
        <f aca="false">X164+0.33*Y164</f>
        <v>92.31</v>
      </c>
      <c r="AC164" s="50" t="n">
        <f aca="false">IF(T164&gt;0,S164/T164,0)</f>
        <v>198</v>
      </c>
      <c r="AD164" s="51" t="n">
        <f aca="false">EXP((((AC164-AC$179)/AC$180+2)/4-1.9)^3)</f>
        <v>0.0590009662822607</v>
      </c>
      <c r="AE164" s="52" t="n">
        <f aca="false">S164/U164</f>
        <v>22.9515917171235</v>
      </c>
      <c r="AF164" s="51" t="n">
        <f aca="false">EXP((((AE164-AE$179)/AE$180+2)/4-1.9)^3)</f>
        <v>0.218543882313201</v>
      </c>
      <c r="AG164" s="51" t="n">
        <f aca="false">V164/U164</f>
        <v>0.501330079418514</v>
      </c>
      <c r="AH164" s="51" t="n">
        <f aca="false">EXP((((AG164-AG$179)/AG$180+2)/4-1.9)^3)</f>
        <v>0.0114160794913421</v>
      </c>
      <c r="AI164" s="51" t="n">
        <f aca="false">W164/U164</f>
        <v>0.0908539666661999</v>
      </c>
      <c r="AJ164" s="51" t="n">
        <f aca="false">EXP((((AI164-AI$179)/AI$180+2)/4-1.9)^3)</f>
        <v>0.0274706982669748</v>
      </c>
      <c r="AK164" s="51" t="n">
        <f aca="false">Z164/U164</f>
        <v>0.289197574584721</v>
      </c>
      <c r="AL164" s="51" t="n">
        <f aca="false">EXP((((AK164-AK$179)/AK$180+2)/4-1.9)^3)</f>
        <v>0.0462523299665155</v>
      </c>
      <c r="AM164" s="51" t="n">
        <f aca="false">0.01*AD164+0.15*AF164+0.24*AH164+0.25*AJ164+0.35*AL164</f>
        <v>0.0591674411427489</v>
      </c>
      <c r="AO164" s="44" t="n">
        <f aca="false">0.01*AD164/$AM$179</f>
        <v>0.000206319262019786</v>
      </c>
      <c r="AP164" s="43" t="n">
        <f aca="false">AO164*$J$179</f>
        <v>2026.9699726421</v>
      </c>
      <c r="AQ164" s="44" t="n">
        <f aca="false">0.15*AF164/$AM$179</f>
        <v>0.0114633239145836</v>
      </c>
      <c r="AR164" s="43" t="n">
        <f aca="false">AQ164*$J$179</f>
        <v>112620.669219448</v>
      </c>
      <c r="AS164" s="44" t="n">
        <f aca="false">0.24*AH164/$AM$179</f>
        <v>0.000958095669638311</v>
      </c>
      <c r="AT164" s="43" t="n">
        <f aca="false">AS164*$J$179</f>
        <v>9412.74767204739</v>
      </c>
      <c r="AU164" s="44" t="n">
        <f aca="false">0.25*AJ164/$AM$179</f>
        <v>0.00240154295376114</v>
      </c>
      <c r="AV164" s="43" t="n">
        <f aca="false">AU164*$J$179</f>
        <v>23593.8002473913</v>
      </c>
      <c r="AW164" s="44" t="n">
        <f aca="false">0.35*AL164/$AM$179</f>
        <v>0.00566085865256361</v>
      </c>
      <c r="AX164" s="43" t="n">
        <f aca="false">AW164*$J$179</f>
        <v>55614.7322154401</v>
      </c>
    </row>
    <row r="165" customFormat="false" ht="13.8" hidden="false" customHeight="false" outlineLevel="0" collapsed="false">
      <c r="A165" s="13" t="s">
        <v>72</v>
      </c>
      <c r="B165" s="14"/>
      <c r="C165" s="14"/>
      <c r="D165" s="14"/>
      <c r="E165" s="14"/>
      <c r="F165" s="14"/>
      <c r="G165" s="14"/>
      <c r="H165" s="14"/>
      <c r="I165" s="15" t="n">
        <f aca="false">AO165+AQ165+AS165+AU165+AW165</f>
        <v>0.0476073537448245</v>
      </c>
      <c r="J165" s="43" t="n">
        <f aca="false">AP165+AR165+AT165+AV165+AX165</f>
        <v>467715.304780682</v>
      </c>
      <c r="K165" s="15" t="n">
        <f aca="false">I165-DatosMinisterio!J165</f>
        <v>-2.56739074444567E-016</v>
      </c>
      <c r="L165" s="43" t="n">
        <f aca="false">J165-DatosMinisterio!K165</f>
        <v>0.304780681617558</v>
      </c>
      <c r="M165" s="44" t="n">
        <f aca="false">P199/P$213</f>
        <v>0.0239593644169312</v>
      </c>
      <c r="N165" s="43" t="n">
        <f aca="false">ROUND((N$179*M165),0)</f>
        <v>4472357</v>
      </c>
      <c r="O165" s="43" t="n">
        <f aca="false">N165-DatosMinisterio!L165</f>
        <v>1</v>
      </c>
      <c r="P165" s="14" t="n">
        <f aca="false">N165+J165</f>
        <v>4940072.30478068</v>
      </c>
      <c r="Q165" s="43" t="n">
        <f aca="false">P165-DatosMinisterio!M165</f>
        <v>1.30478068161756</v>
      </c>
      <c r="S165" s="14" t="n">
        <f aca="false">B165+DatosMinisterio!B165</f>
        <v>11086</v>
      </c>
      <c r="T165" s="14" t="n">
        <f aca="false">C165+DatosMinisterio!C165</f>
        <v>59</v>
      </c>
      <c r="U165" s="14" t="n">
        <f aca="false">D165+DatosMinisterio!D165</f>
        <v>455.782754432188</v>
      </c>
      <c r="V165" s="14" t="n">
        <f aca="false">E165+DatosMinisterio!E165</f>
        <v>354.560344076586</v>
      </c>
      <c r="W165" s="14" t="n">
        <f aca="false">F165+DatosMinisterio!F165</f>
        <v>46</v>
      </c>
      <c r="X165" s="14" t="n">
        <f aca="false">G165+DatosMinisterio!G165</f>
        <v>111</v>
      </c>
      <c r="Y165" s="14" t="n">
        <f aca="false">H165+DatosMinisterio!H165</f>
        <v>10</v>
      </c>
      <c r="Z165" s="14" t="n">
        <f aca="false">X165+0.33*Y165</f>
        <v>114.3</v>
      </c>
      <c r="AC165" s="50" t="n">
        <f aca="false">IF(T165&gt;0,S165/T165,0)</f>
        <v>187.898305084746</v>
      </c>
      <c r="AD165" s="51" t="n">
        <f aca="false">EXP((((AC165-AC$179)/AC$180+2)/4-1.9)^3)</f>
        <v>0.0476202119030662</v>
      </c>
      <c r="AE165" s="52" t="n">
        <f aca="false">S165/U165</f>
        <v>24.3229913641882</v>
      </c>
      <c r="AF165" s="51" t="n">
        <f aca="false">EXP((((AE165-AE$179)/AE$180+2)/4-1.9)^3)</f>
        <v>0.289726720837263</v>
      </c>
      <c r="AG165" s="51" t="n">
        <f aca="false">V165/U165</f>
        <v>0.777915225244306</v>
      </c>
      <c r="AH165" s="51" t="n">
        <f aca="false">EXP((((AG165-AG$179)/AG$180+2)/4-1.9)^3)</f>
        <v>0.299202887571974</v>
      </c>
      <c r="AI165" s="51" t="n">
        <f aca="false">W165/U165</f>
        <v>0.100925275370075</v>
      </c>
      <c r="AJ165" s="51" t="n">
        <f aca="false">EXP((((AI165-AI$179)/AI$180+2)/4-1.9)^3)</f>
        <v>0.0318537017901181</v>
      </c>
      <c r="AK165" s="51" t="n">
        <f aca="false">Z165/U165</f>
        <v>0.250777369017383</v>
      </c>
      <c r="AL165" s="51" t="n">
        <f aca="false">EXP((((AK165-AK$179)/AK$180+2)/4-1.9)^3)</f>
        <v>0.0355287644979643</v>
      </c>
      <c r="AM165" s="51" t="n">
        <f aca="false">0.01*AD165+0.15*AF165+0.24*AH165+0.25*AJ165+0.35*AL165</f>
        <v>0.136142396283711</v>
      </c>
      <c r="AO165" s="44" t="n">
        <f aca="false">0.01*AD165/$AM$179</f>
        <v>0.000166522136774232</v>
      </c>
      <c r="AP165" s="43" t="n">
        <f aca="false">AO165*$J$179</f>
        <v>1635.98574227741</v>
      </c>
      <c r="AQ165" s="44" t="n">
        <f aca="false">0.15*AF165/$AM$179</f>
        <v>0.0151970909115083</v>
      </c>
      <c r="AR165" s="43" t="n">
        <f aca="false">AQ165*$J$179</f>
        <v>149302.816652113</v>
      </c>
      <c r="AS165" s="44" t="n">
        <f aca="false">0.24*AH165/$AM$179</f>
        <v>0.0251106337463218</v>
      </c>
      <c r="AT165" s="43" t="n">
        <f aca="false">AS165*$J$179</f>
        <v>246697.763938911</v>
      </c>
      <c r="AU165" s="44" t="n">
        <f aca="false">0.25*AJ165/$AM$179</f>
        <v>0.0027847138191326</v>
      </c>
      <c r="AV165" s="43" t="n">
        <f aca="false">AU165*$J$179</f>
        <v>27358.2371249562</v>
      </c>
      <c r="AW165" s="44" t="n">
        <f aca="false">0.35*AL165/$AM$179</f>
        <v>0.00434839313108765</v>
      </c>
      <c r="AX165" s="43" t="n">
        <f aca="false">AW165*$J$179</f>
        <v>42720.501322424</v>
      </c>
    </row>
    <row r="166" customFormat="false" ht="13.8" hidden="false" customHeight="false" outlineLevel="0" collapsed="false">
      <c r="A166" s="13" t="s">
        <v>73</v>
      </c>
      <c r="B166" s="14"/>
      <c r="C166" s="14"/>
      <c r="D166" s="14"/>
      <c r="E166" s="14"/>
      <c r="F166" s="14"/>
      <c r="G166" s="14"/>
      <c r="H166" s="14"/>
      <c r="I166" s="15" t="n">
        <f aca="false">AO166+AQ166+AS166+AU166+AW166</f>
        <v>0.122332197161914</v>
      </c>
      <c r="J166" s="43" t="n">
        <f aca="false">AP166+AR166+AT166+AV166+AX166</f>
        <v>1201844.59709221</v>
      </c>
      <c r="K166" s="15" t="n">
        <f aca="false">I166-DatosMinisterio!J166</f>
        <v>0</v>
      </c>
      <c r="L166" s="43" t="n">
        <f aca="false">J166-DatosMinisterio!K166</f>
        <v>-0.402907786890864</v>
      </c>
      <c r="M166" s="44" t="n">
        <f aca="false">P200/P$213</f>
        <v>0.0325857719846537</v>
      </c>
      <c r="N166" s="43" t="n">
        <f aca="false">ROUND((N$179*M166),0)</f>
        <v>6082599</v>
      </c>
      <c r="O166" s="43" t="n">
        <f aca="false">N166-DatosMinisterio!L166</f>
        <v>0</v>
      </c>
      <c r="P166" s="14" t="n">
        <f aca="false">N166+J166</f>
        <v>7284443.59709221</v>
      </c>
      <c r="Q166" s="43" t="n">
        <f aca="false">P166-DatosMinisterio!M166</f>
        <v>-0.402907786890864</v>
      </c>
      <c r="S166" s="14" t="n">
        <f aca="false">B166+DatosMinisterio!B166</f>
        <v>8534</v>
      </c>
      <c r="T166" s="14" t="n">
        <f aca="false">C166+DatosMinisterio!C166</f>
        <v>48</v>
      </c>
      <c r="U166" s="14" t="n">
        <f aca="false">D166+DatosMinisterio!D166</f>
        <v>328.860845295056</v>
      </c>
      <c r="V166" s="14" t="n">
        <f aca="false">E166+DatosMinisterio!E166</f>
        <v>220.039633173844</v>
      </c>
      <c r="W166" s="14" t="n">
        <f aca="false">F166+DatosMinisterio!F166</f>
        <v>107</v>
      </c>
      <c r="X166" s="14" t="n">
        <f aca="false">G166+DatosMinisterio!G166</f>
        <v>265</v>
      </c>
      <c r="Y166" s="14" t="n">
        <f aca="false">H166+DatosMinisterio!H166</f>
        <v>39</v>
      </c>
      <c r="Z166" s="14" t="n">
        <f aca="false">X166+0.33*Y166</f>
        <v>277.87</v>
      </c>
      <c r="AC166" s="50" t="n">
        <f aca="false">IF(T166&gt;0,S166/T166,0)</f>
        <v>177.791666666667</v>
      </c>
      <c r="AD166" s="51" t="n">
        <f aca="false">EXP((((AC166-AC$179)/AC$180+2)/4-1.9)^3)</f>
        <v>0.0380269416592624</v>
      </c>
      <c r="AE166" s="52" t="n">
        <f aca="false">S166/U166</f>
        <v>25.9501856852045</v>
      </c>
      <c r="AF166" s="51" t="n">
        <f aca="false">EXP((((AE166-AE$179)/AE$180+2)/4-1.9)^3)</f>
        <v>0.38584598991381</v>
      </c>
      <c r="AG166" s="51" t="n">
        <f aca="false">V166/U166</f>
        <v>0.669096477497718</v>
      </c>
      <c r="AH166" s="51" t="n">
        <f aca="false">EXP((((AG166-AG$179)/AG$180+2)/4-1.9)^3)</f>
        <v>0.114558327051344</v>
      </c>
      <c r="AI166" s="51" t="n">
        <f aca="false">W166/U166</f>
        <v>0.325365581007368</v>
      </c>
      <c r="AJ166" s="51" t="n">
        <f aca="false">EXP((((AI166-AI$179)/AI$180+2)/4-1.9)^3)</f>
        <v>0.329628987131882</v>
      </c>
      <c r="AK166" s="51" t="n">
        <f aca="false">Z166/U166</f>
        <v>0.844947046677732</v>
      </c>
      <c r="AL166" s="51" t="n">
        <f aca="false">EXP((((AK166-AK$179)/AK$180+2)/4-1.9)^3)</f>
        <v>0.519068752592548</v>
      </c>
      <c r="AM166" s="51" t="n">
        <f aca="false">0.01*AD166+0.15*AF166+0.24*AH166+0.25*AJ166+0.35*AL166</f>
        <v>0.349832476586349</v>
      </c>
      <c r="AO166" s="44" t="n">
        <f aca="false">0.01*AD166/$AM$179</f>
        <v>0.00013297562793251</v>
      </c>
      <c r="AP166" s="43" t="n">
        <f aca="false">AO166*$J$179</f>
        <v>1306.4102802315</v>
      </c>
      <c r="AQ166" s="44" t="n">
        <f aca="false">0.15*AF166/$AM$179</f>
        <v>0.0202388532532168</v>
      </c>
      <c r="AR166" s="43" t="n">
        <f aca="false">AQ166*$J$179</f>
        <v>198835.278021914</v>
      </c>
      <c r="AS166" s="44" t="n">
        <f aca="false">0.24*AH166/$AM$179</f>
        <v>0.00961431962278665</v>
      </c>
      <c r="AT166" s="43" t="n">
        <f aca="false">AS166*$J$179</f>
        <v>94455.2485889723</v>
      </c>
      <c r="AU166" s="44" t="n">
        <f aca="false">0.25*AJ166/$AM$179</f>
        <v>0.028816820151735</v>
      </c>
      <c r="AV166" s="43" t="n">
        <f aca="false">AU166*$J$179</f>
        <v>283108.947670591</v>
      </c>
      <c r="AW166" s="44" t="n">
        <f aca="false">0.35*AL166/$AM$179</f>
        <v>0.0635292285062432</v>
      </c>
      <c r="AX166" s="43" t="n">
        <f aca="false">AW166*$J$179</f>
        <v>624138.712530505</v>
      </c>
    </row>
    <row r="167" customFormat="false" ht="13.8" hidden="false" customHeight="false" outlineLevel="0" collapsed="false">
      <c r="A167" s="13" t="s">
        <v>74</v>
      </c>
      <c r="B167" s="14"/>
      <c r="C167" s="14"/>
      <c r="D167" s="14"/>
      <c r="E167" s="14"/>
      <c r="F167" s="14"/>
      <c r="G167" s="14"/>
      <c r="H167" s="14"/>
      <c r="I167" s="15" t="n">
        <f aca="false">AO167+AQ167+AS167+AU167+AW167</f>
        <v>0.00416574336002829</v>
      </c>
      <c r="J167" s="43" t="n">
        <f aca="false">AP167+AR167+AT167+AV167+AX167</f>
        <v>40926.0707015362</v>
      </c>
      <c r="K167" s="15" t="n">
        <f aca="false">I167-DatosMinisterio!J167</f>
        <v>0</v>
      </c>
      <c r="L167" s="43" t="n">
        <f aca="false">J167-DatosMinisterio!K167</f>
        <v>-0.929298463786836</v>
      </c>
      <c r="M167" s="44" t="n">
        <f aca="false">P201/P$213</f>
        <v>0.0100787603603909</v>
      </c>
      <c r="N167" s="43" t="n">
        <f aca="false">ROUND((N$179*M167),0)</f>
        <v>1881344</v>
      </c>
      <c r="O167" s="43" t="n">
        <f aca="false">N167-DatosMinisterio!L167</f>
        <v>-1</v>
      </c>
      <c r="P167" s="14" t="n">
        <f aca="false">N167+J167</f>
        <v>1922270.07070154</v>
      </c>
      <c r="Q167" s="43" t="n">
        <f aca="false">P167-DatosMinisterio!M167</f>
        <v>-1.92929846374318</v>
      </c>
      <c r="S167" s="14" t="n">
        <f aca="false">B167+DatosMinisterio!B167</f>
        <v>2664</v>
      </c>
      <c r="T167" s="14" t="n">
        <f aca="false">C167+DatosMinisterio!C167</f>
        <v>24</v>
      </c>
      <c r="U167" s="14" t="n">
        <f aca="false">D167+DatosMinisterio!D167</f>
        <v>219.545317056994</v>
      </c>
      <c r="V167" s="14" t="n">
        <f aca="false">E167+DatosMinisterio!E167</f>
        <v>98.8333333333333</v>
      </c>
      <c r="W167" s="14" t="n">
        <f aca="false">F167+DatosMinisterio!F167</f>
        <v>12</v>
      </c>
      <c r="X167" s="14" t="n">
        <f aca="false">G167+DatosMinisterio!G167</f>
        <v>29</v>
      </c>
      <c r="Y167" s="14" t="n">
        <f aca="false">H167+DatosMinisterio!H167</f>
        <v>17</v>
      </c>
      <c r="Z167" s="14" t="n">
        <f aca="false">X167+0.33*Y167</f>
        <v>34.61</v>
      </c>
      <c r="AC167" s="50" t="n">
        <f aca="false">IF(T167&gt;0,S167/T167,0)</f>
        <v>111</v>
      </c>
      <c r="AD167" s="51" t="n">
        <f aca="false">EXP((((AC167-AC$179)/AC$180+2)/4-1.9)^3)</f>
        <v>0.00647322768508381</v>
      </c>
      <c r="AE167" s="52" t="n">
        <f aca="false">S167/U167</f>
        <v>12.1341690896027</v>
      </c>
      <c r="AF167" s="51" t="n">
        <f aca="false">EXP((((AE167-AE$179)/AE$180+2)/4-1.9)^3)</f>
        <v>0.00473522037584238</v>
      </c>
      <c r="AG167" s="51" t="n">
        <f aca="false">V167/U167</f>
        <v>0.450172814698098</v>
      </c>
      <c r="AH167" s="51" t="n">
        <f aca="false">EXP((((AG167-AG$179)/AG$180+2)/4-1.9)^3)</f>
        <v>0.00447317784219572</v>
      </c>
      <c r="AI167" s="51" t="n">
        <f aca="false">W167/U167</f>
        <v>0.0546584193225347</v>
      </c>
      <c r="AJ167" s="51" t="n">
        <f aca="false">EXP((((AI167-AI$179)/AI$180+2)/4-1.9)^3)</f>
        <v>0.0155830314481535</v>
      </c>
      <c r="AK167" s="51" t="n">
        <f aca="false">Z167/U167</f>
        <v>0.157643991062744</v>
      </c>
      <c r="AL167" s="51" t="n">
        <f aca="false">EXP((((AK167-AK$179)/AK$180+2)/4-1.9)^3)</f>
        <v>0.017624027147878</v>
      </c>
      <c r="AM167" s="51" t="n">
        <f aca="false">0.01*AD167+0.15*AF167+0.24*AH167+0.25*AJ167+0.35*AL167</f>
        <v>0.0119127453791498</v>
      </c>
      <c r="AO167" s="44" t="n">
        <f aca="false">0.01*AD167/$AM$179</f>
        <v>2.26360963731214E-005</v>
      </c>
      <c r="AP167" s="43" t="n">
        <f aca="false">AO167*$J$179</f>
        <v>222.386834835371</v>
      </c>
      <c r="AQ167" s="44" t="n">
        <f aca="false">0.15*AF167/$AM$179</f>
        <v>0.000248377416931879</v>
      </c>
      <c r="AR167" s="43" t="n">
        <f aca="false">AQ167*$J$179</f>
        <v>2440.16753973773</v>
      </c>
      <c r="AS167" s="44" t="n">
        <f aca="false">0.24*AH167/$AM$179</f>
        <v>0.000375411919948529</v>
      </c>
      <c r="AT167" s="43" t="n">
        <f aca="false">AS167*$J$179</f>
        <v>3688.2096303476</v>
      </c>
      <c r="AU167" s="44" t="n">
        <f aca="false">0.25*AJ167/$AM$179</f>
        <v>0.00136229953126242</v>
      </c>
      <c r="AV167" s="43" t="n">
        <f aca="false">AU167*$J$179</f>
        <v>13383.8218331186</v>
      </c>
      <c r="AW167" s="44" t="n">
        <f aca="false">0.35*AL167/$AM$179</f>
        <v>0.00215701839551235</v>
      </c>
      <c r="AX167" s="43" t="n">
        <f aca="false">AW167*$J$179</f>
        <v>21191.4848634969</v>
      </c>
    </row>
    <row r="168" customFormat="false" ht="13.8" hidden="false" customHeight="false" outlineLevel="0" collapsed="false">
      <c r="A168" s="13" t="s">
        <v>75</v>
      </c>
      <c r="B168" s="14"/>
      <c r="C168" s="14"/>
      <c r="D168" s="14"/>
      <c r="E168" s="14"/>
      <c r="F168" s="14"/>
      <c r="G168" s="14"/>
      <c r="H168" s="14"/>
      <c r="I168" s="15" t="n">
        <f aca="false">AO168+AQ168+AS168+AU168+AW168</f>
        <v>0.102740811769439</v>
      </c>
      <c r="J168" s="43" t="n">
        <f aca="false">AP168+AR168+AT168+AV168+AX168</f>
        <v>1009370.32433527</v>
      </c>
      <c r="K168" s="15" t="n">
        <f aca="false">I168-DatosMinisterio!J168</f>
        <v>0</v>
      </c>
      <c r="L168" s="43" t="n">
        <f aca="false">J168-DatosMinisterio!K168</f>
        <v>0.324335274519399</v>
      </c>
      <c r="M168" s="44" t="n">
        <f aca="false">P202/P$213</f>
        <v>0.0636167544497771</v>
      </c>
      <c r="N168" s="43" t="n">
        <f aca="false">ROUND((N$179*M168),0)</f>
        <v>11874973</v>
      </c>
      <c r="O168" s="43" t="n">
        <f aca="false">N168-DatosMinisterio!L168</f>
        <v>0</v>
      </c>
      <c r="P168" s="14" t="n">
        <f aca="false">N168+J168</f>
        <v>12884343.3243353</v>
      </c>
      <c r="Q168" s="43" t="n">
        <f aca="false">P168-DatosMinisterio!M168</f>
        <v>0.324335275217891</v>
      </c>
      <c r="S168" s="14" t="n">
        <f aca="false">B168+DatosMinisterio!B168</f>
        <v>7672</v>
      </c>
      <c r="T168" s="14" t="n">
        <f aca="false">C168+DatosMinisterio!C168</f>
        <v>25</v>
      </c>
      <c r="U168" s="14" t="n">
        <f aca="false">D168+DatosMinisterio!D168</f>
        <v>373.095406414025</v>
      </c>
      <c r="V168" s="14" t="n">
        <f aca="false">E168+DatosMinisterio!E168</f>
        <v>342.481770050389</v>
      </c>
      <c r="W168" s="14" t="n">
        <f aca="false">F168+DatosMinisterio!F168</f>
        <v>101</v>
      </c>
      <c r="X168" s="14" t="n">
        <f aca="false">G168+DatosMinisterio!G168</f>
        <v>188</v>
      </c>
      <c r="Y168" s="14" t="n">
        <f aca="false">H168+DatosMinisterio!H168</f>
        <v>44</v>
      </c>
      <c r="Z168" s="14" t="n">
        <f aca="false">X168+0.33*Y168</f>
        <v>202.52</v>
      </c>
      <c r="AC168" s="50" t="n">
        <f aca="false">IF(T168&gt;0,S168/T168,0)</f>
        <v>306.88</v>
      </c>
      <c r="AD168" s="51" t="n">
        <f aca="false">EXP((((AC168-AC$179)/AC$180+2)/4-1.9)^3)</f>
        <v>0.325717853508004</v>
      </c>
      <c r="AE168" s="52" t="n">
        <f aca="false">S168/U168</f>
        <v>20.5631049541424</v>
      </c>
      <c r="AF168" s="51" t="n">
        <f aca="false">EXP((((AE168-AE$179)/AE$180+2)/4-1.9)^3)</f>
        <v>0.12142317892003</v>
      </c>
      <c r="AG168" s="51" t="n">
        <f aca="false">V168/U168</f>
        <v>0.91794689551963</v>
      </c>
      <c r="AH168" s="51" t="n">
        <f aca="false">EXP((((AG168-AG$179)/AG$180+2)/4-1.9)^3)</f>
        <v>0.63410398835672</v>
      </c>
      <c r="AI168" s="51" t="n">
        <f aca="false">W168/U168</f>
        <v>0.27070823779567</v>
      </c>
      <c r="AJ168" s="51" t="n">
        <f aca="false">EXP((((AI168-AI$179)/AI$180+2)/4-1.9)^3)</f>
        <v>0.21760518854087</v>
      </c>
      <c r="AK168" s="51" t="n">
        <f aca="false">Z168/U168</f>
        <v>0.54281022097405</v>
      </c>
      <c r="AL168" s="51" t="n">
        <f aca="false">EXP((((AK168-AK$179)/AK$180+2)/4-1.9)^3)</f>
        <v>0.187857792636771</v>
      </c>
      <c r="AM168" s="51" t="n">
        <f aca="false">0.01*AD168+0.15*AF168+0.24*AH168+0.25*AJ168+0.35*AL168</f>
        <v>0.293807137136785</v>
      </c>
      <c r="AO168" s="44" t="n">
        <f aca="false">0.01*AD168/$AM$179</f>
        <v>0.00113899604357234</v>
      </c>
      <c r="AP168" s="43" t="n">
        <f aca="false">AO168*$J$179</f>
        <v>11189.9914563376</v>
      </c>
      <c r="AQ168" s="44" t="n">
        <f aca="false">0.15*AF168/$AM$179</f>
        <v>0.00636903314778655</v>
      </c>
      <c r="AR168" s="43" t="n">
        <f aca="false">AQ168*$J$179</f>
        <v>62572.1458042412</v>
      </c>
      <c r="AS168" s="44" t="n">
        <f aca="false">0.24*AH168/$AM$179</f>
        <v>0.0532172437837092</v>
      </c>
      <c r="AT168" s="43" t="n">
        <f aca="false">AS168*$J$179</f>
        <v>522829.299214962</v>
      </c>
      <c r="AU168" s="44" t="n">
        <f aca="false">0.25*AJ168/$AM$179</f>
        <v>0.0190234773853726</v>
      </c>
      <c r="AV168" s="43" t="n">
        <f aca="false">AU168*$J$179</f>
        <v>186894.898023086</v>
      </c>
      <c r="AW168" s="44" t="n">
        <f aca="false">0.35*AL168/$AM$179</f>
        <v>0.022992061408998</v>
      </c>
      <c r="AX168" s="43" t="n">
        <f aca="false">AW168*$J$179</f>
        <v>225883.989836648</v>
      </c>
    </row>
    <row r="169" customFormat="false" ht="13.8" hidden="false" customHeight="false" outlineLevel="0" collapsed="false">
      <c r="A169" s="13" t="s">
        <v>76</v>
      </c>
      <c r="B169" s="14"/>
      <c r="C169" s="14"/>
      <c r="D169" s="14"/>
      <c r="E169" s="14"/>
      <c r="F169" s="14"/>
      <c r="G169" s="14"/>
      <c r="H169" s="14"/>
      <c r="I169" s="15" t="n">
        <f aca="false">AO169+AQ169+AS169+AU169+AW169</f>
        <v>0.00396405345053521</v>
      </c>
      <c r="J169" s="43" t="n">
        <f aca="false">AP169+AR169+AT169+AV169+AX169</f>
        <v>38944.5814972554</v>
      </c>
      <c r="K169" s="15" t="n">
        <f aca="false">I169-DatosMinisterio!J169</f>
        <v>2.51534904016637E-017</v>
      </c>
      <c r="L169" s="43" t="n">
        <f aca="false">J169-DatosMinisterio!K169</f>
        <v>-1.41850274460739</v>
      </c>
      <c r="M169" s="44" t="n">
        <f aca="false">P203/P$213</f>
        <v>0.00865206856351906</v>
      </c>
      <c r="N169" s="43" t="n">
        <f aca="false">ROUND((N$179*M169),0)</f>
        <v>1615032</v>
      </c>
      <c r="O169" s="43" t="n">
        <f aca="false">N169-DatosMinisterio!L169</f>
        <v>-3</v>
      </c>
      <c r="P169" s="14" t="n">
        <f aca="false">N169+J169</f>
        <v>1653976.58149726</v>
      </c>
      <c r="Q169" s="43" t="n">
        <f aca="false">P169-DatosMinisterio!M169</f>
        <v>-4.41850274452008</v>
      </c>
      <c r="S169" s="14" t="n">
        <f aca="false">B169+DatosMinisterio!B169</f>
        <v>2763</v>
      </c>
      <c r="T169" s="14" t="n">
        <f aca="false">C169+DatosMinisterio!C169</f>
        <v>24</v>
      </c>
      <c r="U169" s="14" t="n">
        <f aca="false">D169+DatosMinisterio!D169</f>
        <v>161.895067698259</v>
      </c>
      <c r="V169" s="14" t="n">
        <f aca="false">E169+DatosMinisterio!E169</f>
        <v>63.1450676982592</v>
      </c>
      <c r="W169" s="14" t="n">
        <f aca="false">F169+DatosMinisterio!F169</f>
        <v>1</v>
      </c>
      <c r="X169" s="14" t="n">
        <f aca="false">G169+DatosMinisterio!G169</f>
        <v>12</v>
      </c>
      <c r="Y169" s="14" t="n">
        <f aca="false">H169+DatosMinisterio!H169</f>
        <v>4</v>
      </c>
      <c r="Z169" s="14" t="n">
        <f aca="false">X169+0.33*Y169</f>
        <v>13.32</v>
      </c>
      <c r="AC169" s="50" t="n">
        <f aca="false">IF(T169&gt;0,S169/T169,0)</f>
        <v>115.125</v>
      </c>
      <c r="AD169" s="51" t="n">
        <f aca="false">EXP((((AC169-AC$179)/AC$180+2)/4-1.9)^3)</f>
        <v>0.00733082157591082</v>
      </c>
      <c r="AE169" s="52" t="n">
        <f aca="false">S169/U169</f>
        <v>17.0666101153229</v>
      </c>
      <c r="AF169" s="51" t="n">
        <f aca="false">EXP((((AE169-AE$179)/AE$180+2)/4-1.9)^3)</f>
        <v>0.0401292956052395</v>
      </c>
      <c r="AG169" s="51" t="n">
        <f aca="false">V169/U169</f>
        <v>0.390037007278995</v>
      </c>
      <c r="AH169" s="51" t="n">
        <f aca="false">EXP((((AG169-AG$179)/AG$180+2)/4-1.9)^3)</f>
        <v>0.00127070179801732</v>
      </c>
      <c r="AI169" s="51" t="n">
        <f aca="false">W169/U169</f>
        <v>0.00617684043261779</v>
      </c>
      <c r="AJ169" s="51" t="n">
        <f aca="false">EXP((((AI169-AI$179)/AI$180+2)/4-1.9)^3)</f>
        <v>0.00666935771631194</v>
      </c>
      <c r="AK169" s="51" t="n">
        <f aca="false">Z169/U169</f>
        <v>0.0822755145624689</v>
      </c>
      <c r="AL169" s="51" t="n">
        <f aca="false">EXP((((AK169-AK$179)/AK$180+2)/4-1.9)^3)</f>
        <v>0.00934561092643825</v>
      </c>
      <c r="AM169" s="51" t="n">
        <f aca="false">0.01*AD169+0.15*AF169+0.24*AH169+0.25*AJ169+0.35*AL169</f>
        <v>0.0113359742414006</v>
      </c>
      <c r="AO169" s="44" t="n">
        <f aca="false">0.01*AD169/$AM$179</f>
        <v>2.56349987609507E-005</v>
      </c>
      <c r="AP169" s="43" t="n">
        <f aca="false">AO169*$J$179</f>
        <v>251.849353417042</v>
      </c>
      <c r="AQ169" s="44" t="n">
        <f aca="false">0.15*AF169/$AM$179</f>
        <v>0.00210490959123567</v>
      </c>
      <c r="AR169" s="43" t="n">
        <f aca="false">AQ169*$J$179</f>
        <v>20679.5453550618</v>
      </c>
      <c r="AS169" s="44" t="n">
        <f aca="false">0.24*AH169/$AM$179</f>
        <v>0.000106643781782119</v>
      </c>
      <c r="AT169" s="43" t="n">
        <f aca="false">AS169*$J$179</f>
        <v>1047.71479562883</v>
      </c>
      <c r="AU169" s="44" t="n">
        <f aca="false">0.25*AJ169/$AM$179</f>
        <v>0.00058304848584707</v>
      </c>
      <c r="AV169" s="43" t="n">
        <f aca="false">AU169*$J$179</f>
        <v>5728.12136800448</v>
      </c>
      <c r="AW169" s="44" t="n">
        <f aca="false">0.35*AL169/$AM$179</f>
        <v>0.0011438165929094</v>
      </c>
      <c r="AX169" s="43" t="n">
        <f aca="false">AW169*$J$179</f>
        <v>11237.3506251432</v>
      </c>
    </row>
    <row r="170" customFormat="false" ht="13.8" hidden="false" customHeight="false" outlineLevel="0" collapsed="false">
      <c r="A170" s="13" t="s">
        <v>77</v>
      </c>
      <c r="B170" s="14"/>
      <c r="C170" s="14"/>
      <c r="D170" s="14"/>
      <c r="E170" s="14"/>
      <c r="F170" s="14"/>
      <c r="G170" s="14"/>
      <c r="H170" s="14"/>
      <c r="I170" s="15" t="n">
        <f aca="false">AO170+AQ170+AS170+AU170+AW170</f>
        <v>0.0600864931631849</v>
      </c>
      <c r="J170" s="43" t="n">
        <f aca="false">AP170+AR170+AT170+AV170+AX170</f>
        <v>590315.786373161</v>
      </c>
      <c r="K170" s="15" t="n">
        <f aca="false">I170-DatosMinisterio!J170</f>
        <v>-3.7470027081099E-016</v>
      </c>
      <c r="L170" s="43" t="n">
        <f aca="false">J170-DatosMinisterio!K170</f>
        <v>-0.213626838522032</v>
      </c>
      <c r="M170" s="44" t="n">
        <f aca="false">P204/P$213</f>
        <v>0.0407824989034127</v>
      </c>
      <c r="N170" s="43" t="n">
        <f aca="false">ROUND((N$179*M170),0)</f>
        <v>7612634</v>
      </c>
      <c r="O170" s="43" t="n">
        <f aca="false">N170-DatosMinisterio!L170</f>
        <v>-1</v>
      </c>
      <c r="P170" s="14" t="n">
        <f aca="false">N170+J170</f>
        <v>8202949.78637316</v>
      </c>
      <c r="Q170" s="43" t="n">
        <f aca="false">P170-DatosMinisterio!M170</f>
        <v>-1.2136268382892</v>
      </c>
      <c r="S170" s="14" t="n">
        <f aca="false">B170+DatosMinisterio!B170</f>
        <v>7584</v>
      </c>
      <c r="T170" s="14" t="n">
        <f aca="false">C170+DatosMinisterio!C170</f>
        <v>54</v>
      </c>
      <c r="U170" s="14" t="n">
        <f aca="false">D170+DatosMinisterio!D170</f>
        <v>339.74025974026</v>
      </c>
      <c r="V170" s="14" t="n">
        <f aca="false">E170+DatosMinisterio!E170</f>
        <v>279.581168831169</v>
      </c>
      <c r="W170" s="14" t="n">
        <f aca="false">F170+DatosMinisterio!F170</f>
        <v>33</v>
      </c>
      <c r="X170" s="14" t="n">
        <f aca="false">G170+DatosMinisterio!G170</f>
        <v>139</v>
      </c>
      <c r="Y170" s="14" t="n">
        <f aca="false">H170+DatosMinisterio!H170</f>
        <v>29</v>
      </c>
      <c r="Z170" s="14" t="n">
        <f aca="false">X170+0.33*Y170</f>
        <v>148.57</v>
      </c>
      <c r="AC170" s="50" t="n">
        <f aca="false">IF(T170&gt;0,S170/T170,0)</f>
        <v>140.444444444444</v>
      </c>
      <c r="AD170" s="51" t="n">
        <f aca="false">EXP((((AC170-AC$179)/AC$180+2)/4-1.9)^3)</f>
        <v>0.0150467474185837</v>
      </c>
      <c r="AE170" s="52" t="n">
        <f aca="false">S170/U170</f>
        <v>22.3229357798165</v>
      </c>
      <c r="AF170" s="51" t="n">
        <f aca="false">EXP((((AE170-AE$179)/AE$180+2)/4-1.9)^3)</f>
        <v>0.189536918701655</v>
      </c>
      <c r="AG170" s="51" t="n">
        <f aca="false">V170/U170</f>
        <v>0.82292622324159</v>
      </c>
      <c r="AH170" s="51" t="n">
        <f aca="false">EXP((((AG170-AG$179)/AG$180+2)/4-1.9)^3)</f>
        <v>0.401749913498561</v>
      </c>
      <c r="AI170" s="51" t="n">
        <f aca="false">W170/U170</f>
        <v>0.0971330275229357</v>
      </c>
      <c r="AJ170" s="51" t="n">
        <f aca="false">EXP((((AI170-AI$179)/AI$180+2)/4-1.9)^3)</f>
        <v>0.0301414075812732</v>
      </c>
      <c r="AK170" s="51" t="n">
        <f aca="false">Z170/U170</f>
        <v>0.437304663608562</v>
      </c>
      <c r="AL170" s="51" t="n">
        <f aca="false">EXP((((AK170-AK$179)/AK$180+2)/4-1.9)^3)</f>
        <v>0.112264463644693</v>
      </c>
      <c r="AM170" s="51" t="n">
        <f aca="false">0.01*AD170+0.15*AF170+0.24*AH170+0.25*AJ170+0.35*AL170</f>
        <v>0.17182889869005</v>
      </c>
      <c r="AO170" s="44" t="n">
        <f aca="false">0.01*AD170/$AM$179</f>
        <v>5.26166606890586E-005</v>
      </c>
      <c r="AP170" s="43" t="n">
        <f aca="false">AO170*$J$179</f>
        <v>516.928910240051</v>
      </c>
      <c r="AQ170" s="44" t="n">
        <f aca="false">0.15*AF170/$AM$179</f>
        <v>0.00994181612338791</v>
      </c>
      <c r="AR170" s="43" t="n">
        <f aca="false">AQ170*$J$179</f>
        <v>97672.7163443603</v>
      </c>
      <c r="AS170" s="44" t="n">
        <f aca="false">0.24*AH170/$AM$179</f>
        <v>0.0337169036614063</v>
      </c>
      <c r="AT170" s="43" t="n">
        <f aca="false">AS170*$J$179</f>
        <v>331249.494705844</v>
      </c>
      <c r="AU170" s="44" t="n">
        <f aca="false">0.25*AJ170/$AM$179</f>
        <v>0.00263502166161794</v>
      </c>
      <c r="AV170" s="43" t="n">
        <f aca="false">AU170*$J$179</f>
        <v>25887.5964031358</v>
      </c>
      <c r="AW170" s="44" t="n">
        <f aca="false">0.35*AL170/$AM$179</f>
        <v>0.0137401350560837</v>
      </c>
      <c r="AX170" s="43" t="n">
        <f aca="false">AW170*$J$179</f>
        <v>134989.050009581</v>
      </c>
    </row>
    <row r="171" customFormat="false" ht="13.8" hidden="false" customHeight="false" outlineLevel="0" collapsed="false">
      <c r="A171" s="13" t="s">
        <v>78</v>
      </c>
      <c r="B171" s="14"/>
      <c r="C171" s="14"/>
      <c r="D171" s="14"/>
      <c r="E171" s="14"/>
      <c r="F171" s="14"/>
      <c r="G171" s="14"/>
      <c r="H171" s="14"/>
      <c r="I171" s="15" t="n">
        <f aca="false">AO171+AQ171+AS171+AU171+AW171</f>
        <v>0.00578244957039946</v>
      </c>
      <c r="J171" s="43" t="n">
        <f aca="false">AP171+AR171+AT171+AV171+AX171</f>
        <v>56809.2941627179</v>
      </c>
      <c r="K171" s="15" t="n">
        <f aca="false">I171-DatosMinisterio!J171</f>
        <v>3.03576608295941E-017</v>
      </c>
      <c r="L171" s="43" t="n">
        <f aca="false">J171-DatosMinisterio!K171</f>
        <v>0.294162717858853</v>
      </c>
      <c r="M171" s="44" t="n">
        <f aca="false">P205/P$213</f>
        <v>0.0127513531986919</v>
      </c>
      <c r="N171" s="43" t="n">
        <f aca="false">ROUND((N$179*M171),0)</f>
        <v>2380222</v>
      </c>
      <c r="O171" s="43" t="n">
        <f aca="false">N171-DatosMinisterio!L171</f>
        <v>0</v>
      </c>
      <c r="P171" s="14" t="n">
        <f aca="false">N171+J171</f>
        <v>2437031.29416272</v>
      </c>
      <c r="Q171" s="43" t="n">
        <f aca="false">P171-DatosMinisterio!M171</f>
        <v>0.294162717647851</v>
      </c>
      <c r="S171" s="14" t="n">
        <f aca="false">B171+DatosMinisterio!B171</f>
        <v>3874</v>
      </c>
      <c r="T171" s="14" t="n">
        <f aca="false">C171+DatosMinisterio!C171</f>
        <v>37</v>
      </c>
      <c r="U171" s="14" t="n">
        <f aca="false">D171+DatosMinisterio!D171</f>
        <v>264.656171328671</v>
      </c>
      <c r="V171" s="14" t="n">
        <f aca="false">E171+DatosMinisterio!E171</f>
        <v>125.128199300699</v>
      </c>
      <c r="W171" s="14" t="n">
        <f aca="false">F171+DatosMinisterio!F171</f>
        <v>14</v>
      </c>
      <c r="X171" s="14" t="n">
        <f aca="false">G171+DatosMinisterio!G171</f>
        <v>49</v>
      </c>
      <c r="Y171" s="14" t="n">
        <f aca="false">H171+DatosMinisterio!H171</f>
        <v>14</v>
      </c>
      <c r="Z171" s="14" t="n">
        <f aca="false">X171+0.33*Y171</f>
        <v>53.62</v>
      </c>
      <c r="AC171" s="50" t="n">
        <f aca="false">IF(T171&gt;0,S171/T171,0)</f>
        <v>104.702702702703</v>
      </c>
      <c r="AD171" s="51" t="n">
        <f aca="false">EXP((((AC171-AC$179)/AC$180+2)/4-1.9)^3)</f>
        <v>0.00533198504823898</v>
      </c>
      <c r="AE171" s="52" t="n">
        <f aca="false">S171/U171</f>
        <v>14.6378600602854</v>
      </c>
      <c r="AF171" s="51" t="n">
        <f aca="false">EXP((((AE171-AE$179)/AE$180+2)/4-1.9)^3)</f>
        <v>0.0153337994557533</v>
      </c>
      <c r="AG171" s="51" t="n">
        <f aca="false">V171/U171</f>
        <v>0.472795320330184</v>
      </c>
      <c r="AH171" s="51" t="n">
        <f aca="false">EXP((((AG171-AG$179)/AG$180+2)/4-1.9)^3)</f>
        <v>0.00686941969495297</v>
      </c>
      <c r="AI171" s="51" t="n">
        <f aca="false">W171/U171</f>
        <v>0.0528988231399059</v>
      </c>
      <c r="AJ171" s="51" t="n">
        <f aca="false">EXP((((AI171-AI$179)/AI$180+2)/4-1.9)^3)</f>
        <v>0.0151378594941605</v>
      </c>
      <c r="AK171" s="51" t="n">
        <f aca="false">Z171/U171</f>
        <v>0.20260249262584</v>
      </c>
      <c r="AL171" s="51" t="n">
        <f aca="false">EXP((((AK171-AK$179)/AK$180+2)/4-1.9)^3)</f>
        <v>0.0249986078991535</v>
      </c>
      <c r="AM171" s="51" t="n">
        <f aca="false">0.01*AD171+0.15*AF171+0.24*AH171+0.25*AJ171+0.35*AL171</f>
        <v>0.0165360281338779</v>
      </c>
      <c r="AO171" s="44" t="n">
        <f aca="false">0.01*AD171/$AM$179</f>
        <v>1.86453085359715E-005</v>
      </c>
      <c r="AP171" s="43" t="n">
        <f aca="false">AO171*$J$179</f>
        <v>183.179603121288</v>
      </c>
      <c r="AQ171" s="44" t="n">
        <f aca="false">0.15*AF171/$AM$179</f>
        <v>0.000804306705555161</v>
      </c>
      <c r="AR171" s="43" t="n">
        <f aca="false">AQ171*$J$179</f>
        <v>7901.85814448412</v>
      </c>
      <c r="AS171" s="44" t="n">
        <f aca="false">0.24*AH171/$AM$179</f>
        <v>0.000576516768970818</v>
      </c>
      <c r="AT171" s="43" t="n">
        <f aca="false">AS171*$J$179</f>
        <v>5663.95094664705</v>
      </c>
      <c r="AU171" s="44" t="n">
        <f aca="false">0.25*AJ171/$AM$179</f>
        <v>0.00132338171567092</v>
      </c>
      <c r="AV171" s="43" t="n">
        <f aca="false">AU171*$J$179</f>
        <v>13001.4763224157</v>
      </c>
      <c r="AW171" s="44" t="n">
        <f aca="false">0.35*AL171/$AM$179</f>
        <v>0.00305959907166659</v>
      </c>
      <c r="AX171" s="43" t="n">
        <f aca="false">AW171*$J$179</f>
        <v>30058.8291460497</v>
      </c>
    </row>
    <row r="172" customFormat="false" ht="13.8" hidden="false" customHeight="false" outlineLevel="0" collapsed="false">
      <c r="A172" s="13" t="s">
        <v>79</v>
      </c>
      <c r="B172" s="14"/>
      <c r="C172" s="14"/>
      <c r="D172" s="14"/>
      <c r="E172" s="14"/>
      <c r="F172" s="14"/>
      <c r="G172" s="14"/>
      <c r="H172" s="14"/>
      <c r="I172" s="15" t="n">
        <f aca="false">AO172+AQ172+AS172+AU172+AW172</f>
        <v>0.00787440934745866</v>
      </c>
      <c r="J172" s="43" t="n">
        <f aca="false">AP172+AR172+AT172+AV172+AX172</f>
        <v>77361.6149230907</v>
      </c>
      <c r="K172" s="15" t="n">
        <f aca="false">I172-DatosMinisterio!J172</f>
        <v>3.64291929955129E-017</v>
      </c>
      <c r="L172" s="43" t="n">
        <f aca="false">J172-DatosMinisterio!K172</f>
        <v>-0.385076909355121</v>
      </c>
      <c r="M172" s="44" t="n">
        <f aca="false">P206/P$213</f>
        <v>0.022617891578745</v>
      </c>
      <c r="N172" s="43" t="n">
        <f aca="false">ROUND((N$179*M172),0)</f>
        <v>4221952</v>
      </c>
      <c r="O172" s="43" t="n">
        <f aca="false">N172-DatosMinisterio!L172</f>
        <v>1</v>
      </c>
      <c r="P172" s="14" t="n">
        <f aca="false">N172+J172</f>
        <v>4299313.61492309</v>
      </c>
      <c r="Q172" s="43" t="n">
        <f aca="false">P172-DatosMinisterio!M172</f>
        <v>0.614923090673983</v>
      </c>
      <c r="S172" s="14" t="n">
        <f aca="false">B172+DatosMinisterio!B172</f>
        <v>4510</v>
      </c>
      <c r="T172" s="14" t="n">
        <f aca="false">C172+DatosMinisterio!C172</f>
        <v>25</v>
      </c>
      <c r="U172" s="14" t="n">
        <f aca="false">D172+DatosMinisterio!D172</f>
        <v>315.608833113851</v>
      </c>
      <c r="V172" s="14" t="n">
        <f aca="false">E172+DatosMinisterio!E172</f>
        <v>194.039027919046</v>
      </c>
      <c r="W172" s="14" t="n">
        <f aca="false">F172+DatosMinisterio!F172</f>
        <v>13</v>
      </c>
      <c r="X172" s="14" t="n">
        <f aca="false">G172+DatosMinisterio!G172</f>
        <v>14</v>
      </c>
      <c r="Y172" s="14" t="n">
        <f aca="false">H172+DatosMinisterio!H172</f>
        <v>1</v>
      </c>
      <c r="Z172" s="14" t="n">
        <f aca="false">X172+0.33*Y172</f>
        <v>14.33</v>
      </c>
      <c r="AC172" s="50" t="n">
        <f aca="false">IF(T172&gt;0,S172/T172,0)</f>
        <v>180.4</v>
      </c>
      <c r="AD172" s="51" t="n">
        <f aca="false">EXP((((AC172-AC$179)/AC$180+2)/4-1.9)^3)</f>
        <v>0.0403414272108376</v>
      </c>
      <c r="AE172" s="52" t="n">
        <f aca="false">S172/U172</f>
        <v>14.2898408625119</v>
      </c>
      <c r="AF172" s="51" t="n">
        <f aca="false">EXP((((AE172-AE$179)/AE$180+2)/4-1.9)^3)</f>
        <v>0.0131736269771528</v>
      </c>
      <c r="AG172" s="51" t="n">
        <f aca="false">V172/U172</f>
        <v>0.614808609773762</v>
      </c>
      <c r="AH172" s="51" t="n">
        <f aca="false">EXP((((AG172-AG$179)/AG$180+2)/4-1.9)^3)</f>
        <v>0.0611867752893932</v>
      </c>
      <c r="AI172" s="51" t="n">
        <f aca="false">W172/U172</f>
        <v>0.041190228650256</v>
      </c>
      <c r="AJ172" s="51" t="n">
        <f aca="false">EXP((((AI172-AI$179)/AI$180+2)/4-1.9)^3)</f>
        <v>0.0124398260029302</v>
      </c>
      <c r="AK172" s="51" t="n">
        <f aca="false">Z172/U172</f>
        <v>0.0454043058890898</v>
      </c>
      <c r="AL172" s="51" t="n">
        <f aca="false">EXP((((AK172-AK$179)/AK$180+2)/4-1.9)^3)</f>
        <v>0.00669756885221621</v>
      </c>
      <c r="AM172" s="51" t="n">
        <f aca="false">0.01*AD172+0.15*AF172+0.24*AH172+0.25*AJ172+0.35*AL172</f>
        <v>0.0225183899871439</v>
      </c>
      <c r="AO172" s="44" t="n">
        <f aca="false">0.01*AD172/$AM$179</f>
        <v>0.0001410691047185</v>
      </c>
      <c r="AP172" s="43" t="n">
        <f aca="false">AO172*$J$179</f>
        <v>1385.924108746</v>
      </c>
      <c r="AQ172" s="44" t="n">
        <f aca="false">0.15*AF172/$AM$179</f>
        <v>0.000690998766794935</v>
      </c>
      <c r="AR172" s="43" t="n">
        <f aca="false">AQ172*$J$179</f>
        <v>6788.67177845823</v>
      </c>
      <c r="AS172" s="44" t="n">
        <f aca="false">0.24*AH172/$AM$179</f>
        <v>0.0051351065388393</v>
      </c>
      <c r="AT172" s="43" t="n">
        <f aca="false">AS172*$J$179</f>
        <v>50449.5152737952</v>
      </c>
      <c r="AU172" s="44" t="n">
        <f aca="false">0.25*AJ172/$AM$179</f>
        <v>0.00108751427404621</v>
      </c>
      <c r="AV172" s="43" t="n">
        <f aca="false">AU172*$J$179</f>
        <v>10684.2122094249</v>
      </c>
      <c r="AW172" s="44" t="n">
        <f aca="false">0.35*AL172/$AM$179</f>
        <v>0.000819720663059711</v>
      </c>
      <c r="AX172" s="43" t="n">
        <f aca="false">AW172*$J$179</f>
        <v>8053.29155266637</v>
      </c>
    </row>
    <row r="173" customFormat="false" ht="13.8" hidden="false" customHeight="false" outlineLevel="0" collapsed="false">
      <c r="A173" s="13" t="s">
        <v>80</v>
      </c>
      <c r="B173" s="14"/>
      <c r="C173" s="14"/>
      <c r="D173" s="14"/>
      <c r="E173" s="14"/>
      <c r="F173" s="14"/>
      <c r="G173" s="14"/>
      <c r="H173" s="14"/>
      <c r="I173" s="15" t="n">
        <f aca="false">AO173+AQ173+AS173+AU173+AW173</f>
        <v>0.0145732484061851</v>
      </c>
      <c r="J173" s="43" t="n">
        <f aca="false">AP173+AR173+AT173+AV173+AX173</f>
        <v>143173.91713217</v>
      </c>
      <c r="K173" s="15" t="n">
        <f aca="false">I173-DatosMinisterio!J173</f>
        <v>6.59194920871187E-017</v>
      </c>
      <c r="L173" s="43" t="n">
        <f aca="false">J173-DatosMinisterio!K173</f>
        <v>-0.082867829623865</v>
      </c>
      <c r="M173" s="44" t="n">
        <f aca="false">P207/P$213</f>
        <v>0.0118853555687626</v>
      </c>
      <c r="N173" s="43" t="n">
        <f aca="false">ROUND((N$179*M173),0)</f>
        <v>2218571</v>
      </c>
      <c r="O173" s="43" t="n">
        <f aca="false">N173-DatosMinisterio!L173</f>
        <v>-1</v>
      </c>
      <c r="P173" s="14" t="n">
        <f aca="false">N173+J173</f>
        <v>2361744.91713217</v>
      </c>
      <c r="Q173" s="43" t="n">
        <f aca="false">P173-DatosMinisterio!M173</f>
        <v>-1.08286782959476</v>
      </c>
      <c r="S173" s="14" t="n">
        <f aca="false">B173+DatosMinisterio!B173</f>
        <v>7195</v>
      </c>
      <c r="T173" s="14" t="n">
        <f aca="false">C173+DatosMinisterio!C173</f>
        <v>50</v>
      </c>
      <c r="U173" s="14" t="n">
        <f aca="false">D173+DatosMinisterio!D173</f>
        <v>351.946380213805</v>
      </c>
      <c r="V173" s="14" t="n">
        <f aca="false">E173+DatosMinisterio!E173</f>
        <v>224.235317768605</v>
      </c>
      <c r="W173" s="14" t="n">
        <f aca="false">F173+DatosMinisterio!F173</f>
        <v>9</v>
      </c>
      <c r="X173" s="14" t="n">
        <f aca="false">G173+DatosMinisterio!G173</f>
        <v>13</v>
      </c>
      <c r="Y173" s="14" t="n">
        <f aca="false">H173+DatosMinisterio!H173</f>
        <v>5</v>
      </c>
      <c r="Z173" s="14" t="n">
        <f aca="false">X173+0.33*Y173</f>
        <v>14.65</v>
      </c>
      <c r="AC173" s="50" t="n">
        <f aca="false">IF(T173&gt;0,S173/T173,0)</f>
        <v>143.9</v>
      </c>
      <c r="AD173" s="51" t="n">
        <f aca="false">EXP((((AC173-AC$179)/AC$180+2)/4-1.9)^3)</f>
        <v>0.0165021156515012</v>
      </c>
      <c r="AE173" s="52" t="n">
        <f aca="false">S173/U173</f>
        <v>20.4434550388871</v>
      </c>
      <c r="AF173" s="51" t="n">
        <f aca="false">EXP((((AE173-AE$179)/AE$180+2)/4-1.9)^3)</f>
        <v>0.117497072650325</v>
      </c>
      <c r="AG173" s="51" t="n">
        <f aca="false">V173/U173</f>
        <v>0.637129205967067</v>
      </c>
      <c r="AH173" s="51" t="n">
        <f aca="false">EXP((((AG173-AG$179)/AG$180+2)/4-1.9)^3)</f>
        <v>0.0802117646544173</v>
      </c>
      <c r="AI173" s="51" t="n">
        <f aca="false">W173/U173</f>
        <v>0.0255720771855433</v>
      </c>
      <c r="AJ173" s="51" t="n">
        <f aca="false">EXP((((AI173-AI$179)/AI$180+2)/4-1.9)^3)</f>
        <v>0.00948442905072241</v>
      </c>
      <c r="AK173" s="51" t="n">
        <f aca="false">Z173/U173</f>
        <v>0.0416256589742455</v>
      </c>
      <c r="AL173" s="51" t="n">
        <f aca="false">EXP((((AK173-AK$179)/AK$180+2)/4-1.9)^3)</f>
        <v>0.00646713573680052</v>
      </c>
      <c r="AM173" s="51" t="n">
        <f aca="false">0.01*AD173+0.15*AF173+0.24*AH173+0.25*AJ173+0.35*AL173</f>
        <v>0.0416750103416847</v>
      </c>
      <c r="AO173" s="44" t="n">
        <f aca="false">0.01*AD173/$AM$179</f>
        <v>5.77059078438612E-005</v>
      </c>
      <c r="AP173" s="43" t="n">
        <f aca="false">AO173*$J$179</f>
        <v>566.927883022097</v>
      </c>
      <c r="AQ173" s="44" t="n">
        <f aca="false">0.15*AF173/$AM$179</f>
        <v>0.0061630963472853</v>
      </c>
      <c r="AR173" s="43" t="n">
        <f aca="false">AQ173*$J$179</f>
        <v>60548.9332995456</v>
      </c>
      <c r="AS173" s="44" t="n">
        <f aca="false">0.24*AH173/$AM$179</f>
        <v>0.00673178076832135</v>
      </c>
      <c r="AT173" s="43" t="n">
        <f aca="false">AS173*$J$179</f>
        <v>66135.9358608424</v>
      </c>
      <c r="AU173" s="44" t="n">
        <f aca="false">0.25*AJ173/$AM$179</f>
        <v>0.000829147607965706</v>
      </c>
      <c r="AV173" s="43" t="n">
        <f aca="false">AU173*$J$179</f>
        <v>8145.90595071695</v>
      </c>
      <c r="AW173" s="44" t="n">
        <f aca="false">0.35*AL173/$AM$179</f>
        <v>0.000791517774768842</v>
      </c>
      <c r="AX173" s="43" t="n">
        <f aca="false">AW173*$J$179</f>
        <v>7776.21413804335</v>
      </c>
    </row>
    <row r="174" customFormat="false" ht="13.8" hidden="false" customHeight="false" outlineLevel="0" collapsed="false">
      <c r="A174" s="13" t="s">
        <v>81</v>
      </c>
      <c r="B174" s="14"/>
      <c r="C174" s="14"/>
      <c r="D174" s="14"/>
      <c r="E174" s="14"/>
      <c r="F174" s="14"/>
      <c r="G174" s="14"/>
      <c r="H174" s="14"/>
      <c r="I174" s="15" t="n">
        <f aca="false">AO174+AQ174+AS174+AU174+AW174</f>
        <v>0.0223459151810409</v>
      </c>
      <c r="J174" s="43" t="n">
        <f aca="false">AP174+AR174+AT174+AV174+AX174</f>
        <v>219535.968865735</v>
      </c>
      <c r="K174" s="15" t="n">
        <f aca="false">I174-DatosMinisterio!J174</f>
        <v>1.21430643318377E-016</v>
      </c>
      <c r="L174" s="43" t="n">
        <f aca="false">J174-DatosMinisterio!K174</f>
        <v>-0.0311342654458713</v>
      </c>
      <c r="M174" s="44" t="n">
        <f aca="false">P208/P$213</f>
        <v>0.0188267553411115</v>
      </c>
      <c r="N174" s="43" t="n">
        <f aca="false">ROUND((N$179*M174),0)</f>
        <v>3514282</v>
      </c>
      <c r="O174" s="43" t="n">
        <f aca="false">N174-DatosMinisterio!L174</f>
        <v>-1</v>
      </c>
      <c r="P174" s="14" t="n">
        <f aca="false">N174+J174</f>
        <v>3733817.96886573</v>
      </c>
      <c r="Q174" s="43" t="n">
        <f aca="false">P174-DatosMinisterio!M174</f>
        <v>-1.03113426547498</v>
      </c>
      <c r="S174" s="14" t="n">
        <f aca="false">B174+DatosMinisterio!B174</f>
        <v>6583</v>
      </c>
      <c r="T174" s="14" t="n">
        <f aca="false">C174+DatosMinisterio!C174</f>
        <v>32</v>
      </c>
      <c r="U174" s="14" t="n">
        <f aca="false">D174+DatosMinisterio!D174</f>
        <v>261.978561938392</v>
      </c>
      <c r="V174" s="14" t="n">
        <f aca="false">E174+DatosMinisterio!E174</f>
        <v>150.129530899208</v>
      </c>
      <c r="W174" s="14" t="n">
        <f aca="false">F174+DatosMinisterio!F174</f>
        <v>4</v>
      </c>
      <c r="X174" s="14" t="n">
        <f aca="false">G174+DatosMinisterio!G174</f>
        <v>13</v>
      </c>
      <c r="Y174" s="14" t="n">
        <f aca="false">H174+DatosMinisterio!H174</f>
        <v>0</v>
      </c>
      <c r="Z174" s="14" t="n">
        <f aca="false">X174+0.33*Y174</f>
        <v>13</v>
      </c>
      <c r="AC174" s="50" t="n">
        <f aca="false">IF(T174&gt;0,S174/T174,0)</f>
        <v>205.71875</v>
      </c>
      <c r="AD174" s="51" t="n">
        <f aca="false">EXP((((AC174-AC$179)/AC$180+2)/4-1.9)^3)</f>
        <v>0.0690163630633689</v>
      </c>
      <c r="AE174" s="52" t="n">
        <f aca="false">S174/U174</f>
        <v>25.1280102894377</v>
      </c>
      <c r="AF174" s="51" t="n">
        <f aca="false">EXP((((AE174-AE$179)/AE$180+2)/4-1.9)^3)</f>
        <v>0.335945705660373</v>
      </c>
      <c r="AG174" s="51" t="n">
        <f aca="false">V174/U174</f>
        <v>0.573060367185744</v>
      </c>
      <c r="AH174" s="51" t="n">
        <f aca="false">EXP((((AG174-AG$179)/AG$180+2)/4-1.9)^3)</f>
        <v>0.0350523093689246</v>
      </c>
      <c r="AI174" s="51" t="n">
        <f aca="false">W174/U174</f>
        <v>0.0152684249062359</v>
      </c>
      <c r="AJ174" s="51" t="n">
        <f aca="false">EXP((((AI174-AI$179)/AI$180+2)/4-1.9)^3)</f>
        <v>0.00788305163538676</v>
      </c>
      <c r="AK174" s="51" t="n">
        <f aca="false">Z174/U174</f>
        <v>0.0496223809452666</v>
      </c>
      <c r="AL174" s="51" t="n">
        <f aca="false">EXP((((AK174-AK$179)/AK$180+2)/4-1.9)^3)</f>
        <v>0.00696317489072029</v>
      </c>
      <c r="AM174" s="51" t="n">
        <f aca="false">0.01*AD174+0.15*AF174+0.24*AH174+0.25*AJ174+0.35*AL174</f>
        <v>0.0639024478488303</v>
      </c>
      <c r="AO174" s="44" t="n">
        <f aca="false">0.01*AD174/$AM$179</f>
        <v>0.000241341896442892</v>
      </c>
      <c r="AP174" s="43" t="n">
        <f aca="false">AO174*$J$179</f>
        <v>2371.04753303802</v>
      </c>
      <c r="AQ174" s="44" t="n">
        <f aca="false">0.15*AF174/$AM$179</f>
        <v>0.0176214241320156</v>
      </c>
      <c r="AR174" s="43" t="n">
        <f aca="false">AQ174*$J$179</f>
        <v>173120.518370994</v>
      </c>
      <c r="AS174" s="44" t="n">
        <f aca="false">0.24*AH174/$AM$179</f>
        <v>0.0029417687431713</v>
      </c>
      <c r="AT174" s="43" t="n">
        <f aca="false">AS174*$J$179</f>
        <v>28901.2128605494</v>
      </c>
      <c r="AU174" s="44" t="n">
        <f aca="false">0.25*AJ174/$AM$179</f>
        <v>0.000689152016636491</v>
      </c>
      <c r="AV174" s="43" t="n">
        <f aca="false">AU174*$J$179</f>
        <v>6770.52850341211</v>
      </c>
      <c r="AW174" s="44" t="n">
        <f aca="false">0.35*AL174/$AM$179</f>
        <v>0.000852228392774678</v>
      </c>
      <c r="AX174" s="43" t="n">
        <f aca="false">AW174*$J$179</f>
        <v>8372.6615977409</v>
      </c>
    </row>
    <row r="175" customFormat="false" ht="13.8" hidden="false" customHeight="false" outlineLevel="0" collapsed="false">
      <c r="A175" s="13" t="s">
        <v>82</v>
      </c>
      <c r="B175" s="14"/>
      <c r="C175" s="14"/>
      <c r="D175" s="14"/>
      <c r="E175" s="14"/>
      <c r="F175" s="14"/>
      <c r="G175" s="14"/>
      <c r="H175" s="14"/>
      <c r="I175" s="15" t="n">
        <f aca="false">AO175+AQ175+AS175+AU175+AW175</f>
        <v>0.00755704965534591</v>
      </c>
      <c r="J175" s="43" t="n">
        <f aca="false">AP175+AR175+AT175+AV175+AX175</f>
        <v>74243.7355736686</v>
      </c>
      <c r="K175" s="15" t="n">
        <f aca="false">I175-DatosMinisterio!J175</f>
        <v>0</v>
      </c>
      <c r="L175" s="43" t="n">
        <f aca="false">J175-DatosMinisterio!K175</f>
        <v>-0.264426331370487</v>
      </c>
      <c r="M175" s="44" t="n">
        <f aca="false">P209/P$213</f>
        <v>0.0134040117981731</v>
      </c>
      <c r="N175" s="43" t="n">
        <f aca="false">ROUND((N$179*M175),0)</f>
        <v>2502050</v>
      </c>
      <c r="O175" s="43" t="n">
        <f aca="false">N175-DatosMinisterio!L175</f>
        <v>0</v>
      </c>
      <c r="P175" s="14" t="n">
        <f aca="false">N175+J175</f>
        <v>2576293.73557367</v>
      </c>
      <c r="Q175" s="43" t="n">
        <f aca="false">P175-DatosMinisterio!M175</f>
        <v>-0.264426331501454</v>
      </c>
      <c r="S175" s="14" t="n">
        <f aca="false">B175+DatosMinisterio!B175</f>
        <v>3527</v>
      </c>
      <c r="T175" s="14" t="n">
        <f aca="false">C175+DatosMinisterio!C175</f>
        <v>37</v>
      </c>
      <c r="U175" s="14" t="n">
        <f aca="false">D175+DatosMinisterio!D175</f>
        <v>337.825928641251</v>
      </c>
      <c r="V175" s="14" t="n">
        <f aca="false">E175+DatosMinisterio!E175</f>
        <v>189.945928641251</v>
      </c>
      <c r="W175" s="14" t="n">
        <f aca="false">F175+DatosMinisterio!F175</f>
        <v>38</v>
      </c>
      <c r="X175" s="14" t="n">
        <f aca="false">G175+DatosMinisterio!G175</f>
        <v>39</v>
      </c>
      <c r="Y175" s="14" t="n">
        <f aca="false">H175+DatosMinisterio!H175</f>
        <v>9</v>
      </c>
      <c r="Z175" s="14" t="n">
        <f aca="false">X175+0.33*Y175</f>
        <v>41.97</v>
      </c>
      <c r="AC175" s="50" t="n">
        <f aca="false">IF(T175&gt;0,S175/T175,0)</f>
        <v>95.3243243243243</v>
      </c>
      <c r="AD175" s="51" t="n">
        <f aca="false">EXP((((AC175-AC$179)/AC$180+2)/4-1.9)^3)</f>
        <v>0.00395805397309197</v>
      </c>
      <c r="AE175" s="52" t="n">
        <f aca="false">S175/U175</f>
        <v>10.4402880329101</v>
      </c>
      <c r="AF175" s="51" t="n">
        <f aca="false">EXP((((AE175-AE$179)/AE$180+2)/4-1.9)^3)</f>
        <v>0.00190886593316845</v>
      </c>
      <c r="AG175" s="51" t="n">
        <f aca="false">V175/U175</f>
        <v>0.562259769121988</v>
      </c>
      <c r="AH175" s="51" t="n">
        <f aca="false">EXP((((AG175-AG$179)/AG$180+2)/4-1.9)^3)</f>
        <v>0.0300109312386325</v>
      </c>
      <c r="AI175" s="51" t="n">
        <f aca="false">W175/U175</f>
        <v>0.112483965197217</v>
      </c>
      <c r="AJ175" s="51" t="n">
        <f aca="false">EXP((((AI175-AI$179)/AI$180+2)/4-1.9)^3)</f>
        <v>0.0375613001733793</v>
      </c>
      <c r="AK175" s="51" t="n">
        <f aca="false">Z175/U175</f>
        <v>0.124235579455979</v>
      </c>
      <c r="AL175" s="51" t="n">
        <f aca="false">EXP((((AK175-AK$179)/AK$180+2)/4-1.9)^3)</f>
        <v>0.01340565674263</v>
      </c>
      <c r="AM175" s="51" t="n">
        <f aca="false">0.01*AD175+0.15*AF175+0.24*AH175+0.25*AJ175+0.35*AL175</f>
        <v>0.0216108388302433</v>
      </c>
      <c r="AO175" s="44" t="n">
        <f aca="false">0.01*AD175/$AM$179</f>
        <v>1.38408372984282E-005</v>
      </c>
      <c r="AP175" s="43" t="n">
        <f aca="false">AO175*$J$179</f>
        <v>135.978392543146</v>
      </c>
      <c r="AQ175" s="44" t="n">
        <f aca="false">0.15*AF175/$AM$179</f>
        <v>0.000100126108632335</v>
      </c>
      <c r="AR175" s="43" t="n">
        <f aca="false">AQ175*$J$179</f>
        <v>983.682345935207</v>
      </c>
      <c r="AS175" s="44" t="n">
        <f aca="false">0.24*AH175/$AM$179</f>
        <v>0.00251867055440121</v>
      </c>
      <c r="AT175" s="43" t="n">
        <f aca="false">AS175*$J$179</f>
        <v>24744.5126294581</v>
      </c>
      <c r="AU175" s="44" t="n">
        <f aca="false">0.25*AJ175/$AM$179</f>
        <v>0.00328368339562487</v>
      </c>
      <c r="AV175" s="43" t="n">
        <f aca="false">AU175*$J$179</f>
        <v>32260.3307972124</v>
      </c>
      <c r="AW175" s="44" t="n">
        <f aca="false">0.35*AL175/$AM$179</f>
        <v>0.00164072875938907</v>
      </c>
      <c r="AX175" s="43" t="n">
        <f aca="false">AW175*$J$179</f>
        <v>16119.2314085198</v>
      </c>
    </row>
    <row r="176" customFormat="false" ht="13.8" hidden="false" customHeight="false" outlineLevel="0" collapsed="false">
      <c r="A176" s="13" t="s">
        <v>83</v>
      </c>
      <c r="B176" s="14"/>
      <c r="C176" s="14"/>
      <c r="D176" s="14"/>
      <c r="E176" s="14"/>
      <c r="F176" s="14"/>
      <c r="G176" s="14"/>
      <c r="H176" s="14"/>
      <c r="I176" s="15" t="n">
        <f aca="false">AO176+AQ176+AS176+AU176+AW176</f>
        <v>0.0122633330042577</v>
      </c>
      <c r="J176" s="43" t="n">
        <f aca="false">AP176+AR176+AT176+AV176+AX176</f>
        <v>120480.305720351</v>
      </c>
      <c r="K176" s="15" t="n">
        <f aca="false">I176-DatosMinisterio!J176</f>
        <v>0</v>
      </c>
      <c r="L176" s="43" t="n">
        <f aca="false">J176-DatosMinisterio!K176</f>
        <v>0.305720351243508</v>
      </c>
      <c r="M176" s="44" t="n">
        <f aca="false">P210/P$213</f>
        <v>0.010058715005875</v>
      </c>
      <c r="N176" s="43" t="n">
        <f aca="false">ROUND((N$179*M176),0)</f>
        <v>1877602</v>
      </c>
      <c r="O176" s="43" t="n">
        <f aca="false">N176-DatosMinisterio!L176</f>
        <v>-1</v>
      </c>
      <c r="P176" s="14" t="n">
        <f aca="false">N176+J176</f>
        <v>1998082.30572035</v>
      </c>
      <c r="Q176" s="43" t="n">
        <f aca="false">P176-DatosMinisterio!M176</f>
        <v>-0.694279648829252</v>
      </c>
      <c r="S176" s="14" t="n">
        <f aca="false">B176+DatosMinisterio!B176</f>
        <v>5891</v>
      </c>
      <c r="T176" s="14" t="n">
        <f aca="false">C176+DatosMinisterio!C176</f>
        <v>25</v>
      </c>
      <c r="U176" s="14" t="n">
        <f aca="false">D176+DatosMinisterio!D176</f>
        <v>376.173874624485</v>
      </c>
      <c r="V176" s="14" t="n">
        <f aca="false">E176+DatosMinisterio!E176</f>
        <v>243.363268563879</v>
      </c>
      <c r="W176" s="14" t="n">
        <f aca="false">F176+DatosMinisterio!F176</f>
        <v>19</v>
      </c>
      <c r="X176" s="14" t="n">
        <f aca="false">G176+DatosMinisterio!G176</f>
        <v>48</v>
      </c>
      <c r="Y176" s="14" t="n">
        <f aca="false">H176+DatosMinisterio!H176</f>
        <v>9</v>
      </c>
      <c r="Z176" s="14" t="n">
        <f aca="false">X176+0.33*Y176</f>
        <v>50.97</v>
      </c>
      <c r="AC176" s="50" t="n">
        <f aca="false">IF(T176&gt;0,S176/T176,0)</f>
        <v>235.64</v>
      </c>
      <c r="AD176" s="51" t="n">
        <f aca="false">EXP((((AC176-AC$179)/AC$180+2)/4-1.9)^3)</f>
        <v>0.119987528721626</v>
      </c>
      <c r="AE176" s="52" t="n">
        <f aca="false">S176/U176</f>
        <v>15.6603113543722</v>
      </c>
      <c r="AF176" s="51" t="n">
        <f aca="false">EXP((((AE176-AE$179)/AE$180+2)/4-1.9)^3)</f>
        <v>0.0234657186386366</v>
      </c>
      <c r="AG176" s="51" t="n">
        <f aca="false">V176/U176</f>
        <v>0.646943567803096</v>
      </c>
      <c r="AH176" s="51" t="n">
        <f aca="false">EXP((((AG176-AG$179)/AG$180+2)/4-1.9)^3)</f>
        <v>0.0898331527870712</v>
      </c>
      <c r="AI176" s="51" t="n">
        <f aca="false">W176/U176</f>
        <v>0.0505085580942236</v>
      </c>
      <c r="AJ176" s="51" t="n">
        <f aca="false">EXP((((AI176-AI$179)/AI$180+2)/4-1.9)^3)</f>
        <v>0.0145503017573569</v>
      </c>
      <c r="AK176" s="51" t="n">
        <f aca="false">Z176/U176</f>
        <v>0.135495852950662</v>
      </c>
      <c r="AL176" s="51" t="n">
        <f aca="false">EXP((((AK176-AK$179)/AK$180+2)/4-1.9)^3)</f>
        <v>0.0147202777538454</v>
      </c>
      <c r="AM176" s="51" t="n">
        <f aca="false">0.01*AD176+0.15*AF176+0.24*AH176+0.25*AJ176+0.35*AL176</f>
        <v>0.035069362405094</v>
      </c>
      <c r="AO176" s="44" t="n">
        <f aca="false">0.01*AD176/$AM$179</f>
        <v>0.000419581914285816</v>
      </c>
      <c r="AP176" s="43" t="n">
        <f aca="false">AO176*$J$179</f>
        <v>4122.15482449466</v>
      </c>
      <c r="AQ176" s="44" t="n">
        <f aca="false">0.15*AF176/$AM$179</f>
        <v>0.00123085181244135</v>
      </c>
      <c r="AR176" s="43" t="n">
        <f aca="false">AQ176*$J$179</f>
        <v>12092.4223951105</v>
      </c>
      <c r="AS176" s="44" t="n">
        <f aca="false">0.24*AH176/$AM$179</f>
        <v>0.00753925677729591</v>
      </c>
      <c r="AT176" s="43" t="n">
        <f aca="false">AS176*$J$179</f>
        <v>74068.9306175964</v>
      </c>
      <c r="AU176" s="44" t="n">
        <f aca="false">0.25*AJ176/$AM$179</f>
        <v>0.00127201625240401</v>
      </c>
      <c r="AV176" s="43" t="n">
        <f aca="false">AU176*$J$179</f>
        <v>12496.8397186706</v>
      </c>
      <c r="AW176" s="44" t="n">
        <f aca="false">0.35*AL176/$AM$179</f>
        <v>0.00180162624783058</v>
      </c>
      <c r="AX176" s="43" t="n">
        <f aca="false">AW176*$J$179</f>
        <v>17699.9581644792</v>
      </c>
    </row>
    <row r="177" customFormat="false" ht="13.8" hidden="false" customHeight="false" outlineLevel="0" collapsed="false">
      <c r="A177" s="13" t="s">
        <v>84</v>
      </c>
      <c r="B177" s="14"/>
      <c r="C177" s="14"/>
      <c r="D177" s="14"/>
      <c r="E177" s="14"/>
      <c r="F177" s="14"/>
      <c r="G177" s="14"/>
      <c r="H177" s="14"/>
      <c r="I177" s="15" t="n">
        <f aca="false">AO177+AQ177+AS177+AU177+AW177</f>
        <v>0.0149806569561187</v>
      </c>
      <c r="J177" s="43" t="n">
        <f aca="false">AP177+AR177+AT177+AV177+AX177</f>
        <v>147176.475542029</v>
      </c>
      <c r="K177" s="15" t="n">
        <f aca="false">I177-DatosMinisterio!J177</f>
        <v>-9.19403442267708E-017</v>
      </c>
      <c r="L177" s="43" t="n">
        <f aca="false">J177-DatosMinisterio!K177</f>
        <v>0.475542029133067</v>
      </c>
      <c r="M177" s="44" t="n">
        <f aca="false">P211/P$213</f>
        <v>0.00685710509706524</v>
      </c>
      <c r="N177" s="43" t="n">
        <f aca="false">ROUND((N$179*M177),0)</f>
        <v>1279976</v>
      </c>
      <c r="O177" s="43" t="n">
        <f aca="false">N177-DatosMinisterio!L177</f>
        <v>-1</v>
      </c>
      <c r="P177" s="14" t="n">
        <f aca="false">N177+J177</f>
        <v>1427152.47554203</v>
      </c>
      <c r="Q177" s="43" t="n">
        <f aca="false">P177-DatosMinisterio!M177</f>
        <v>-0.524457970866933</v>
      </c>
      <c r="S177" s="14" t="n">
        <f aca="false">B177+DatosMinisterio!B177</f>
        <v>6921</v>
      </c>
      <c r="T177" s="14" t="n">
        <f aca="false">C177+DatosMinisterio!C177</f>
        <v>42</v>
      </c>
      <c r="U177" s="14" t="n">
        <f aca="false">D177+DatosMinisterio!D177</f>
        <v>360.980373699111</v>
      </c>
      <c r="V177" s="14" t="n">
        <f aca="false">E177+DatosMinisterio!E177</f>
        <v>220.712776233224</v>
      </c>
      <c r="W177" s="14" t="n">
        <f aca="false">F177+DatosMinisterio!F177</f>
        <v>42</v>
      </c>
      <c r="X177" s="14" t="n">
        <f aca="false">G177+DatosMinisterio!G177</f>
        <v>55</v>
      </c>
      <c r="Y177" s="14" t="n">
        <f aca="false">H177+DatosMinisterio!H177</f>
        <v>11</v>
      </c>
      <c r="Z177" s="14" t="n">
        <f aca="false">X177+0.33*Y177</f>
        <v>58.63</v>
      </c>
      <c r="AC177" s="50" t="n">
        <f aca="false">IF(T177&gt;0,S177/T177,0)</f>
        <v>164.785714285714</v>
      </c>
      <c r="AD177" s="51" t="n">
        <f aca="false">EXP((((AC177-AC$179)/AC$180+2)/4-1.9)^3)</f>
        <v>0.0280179040514277</v>
      </c>
      <c r="AE177" s="52" t="n">
        <f aca="false">S177/U177</f>
        <v>19.1727875094087</v>
      </c>
      <c r="AF177" s="51" t="n">
        <f aca="false">EXP((((AE177-AE$179)/AE$180+2)/4-1.9)^3)</f>
        <v>0.0811291488626771</v>
      </c>
      <c r="AG177" s="51" t="n">
        <f aca="false">V177/U177</f>
        <v>0.611425973028648</v>
      </c>
      <c r="AH177" s="51" t="n">
        <f aca="false">EXP((((AG177-AG$179)/AG$180+2)/4-1.9)^3)</f>
        <v>0.0586322168504914</v>
      </c>
      <c r="AI177" s="51" t="n">
        <f aca="false">W177/U177</f>
        <v>0.116349815835163</v>
      </c>
      <c r="AJ177" s="51" t="n">
        <f aca="false">EXP((((AI177-AI$179)/AI$180+2)/4-1.9)^3)</f>
        <v>0.0396425546692703</v>
      </c>
      <c r="AK177" s="51" t="n">
        <f aca="false">Z177/U177</f>
        <v>0.162418802438467</v>
      </c>
      <c r="AL177" s="51" t="n">
        <f aca="false">EXP((((AK177-AK$179)/AK$180+2)/4-1.9)^3)</f>
        <v>0.0183090041938039</v>
      </c>
      <c r="AM177" s="51" t="n">
        <f aca="false">0.01*AD177+0.15*AF177+0.24*AH177+0.25*AJ177+0.35*AL177</f>
        <v>0.0428400735491827</v>
      </c>
      <c r="AO177" s="44" t="n">
        <f aca="false">0.01*AD177/$AM$179</f>
        <v>9.79752307712585E-005</v>
      </c>
      <c r="AP177" s="43" t="n">
        <f aca="false">AO177*$J$179</f>
        <v>962.551188346998</v>
      </c>
      <c r="AQ177" s="44" t="n">
        <f aca="false">0.15*AF177/$AM$179</f>
        <v>0.00425548270893494</v>
      </c>
      <c r="AR177" s="43" t="n">
        <f aca="false">AQ177*$J$179</f>
        <v>41807.7090120725</v>
      </c>
      <c r="AS177" s="44" t="n">
        <f aca="false">0.24*AH177/$AM$179</f>
        <v>0.0049207149537066</v>
      </c>
      <c r="AT177" s="43" t="n">
        <f aca="false">AS177*$J$179</f>
        <v>48343.2392955035</v>
      </c>
      <c r="AU177" s="44" t="n">
        <f aca="false">0.25*AJ177/$AM$179</f>
        <v>0.0034656307935765</v>
      </c>
      <c r="AV177" s="43" t="n">
        <f aca="false">AU177*$J$179</f>
        <v>34047.86099986</v>
      </c>
      <c r="AW177" s="44" t="n">
        <f aca="false">0.35*AL177/$AM$179</f>
        <v>0.00224085326912941</v>
      </c>
      <c r="AX177" s="43" t="n">
        <f aca="false">AW177*$J$179</f>
        <v>22015.1150462461</v>
      </c>
    </row>
    <row r="178" customFormat="false" ht="13.8" hidden="false" customHeight="false" outlineLevel="0" collapsed="false">
      <c r="A178" s="16" t="s">
        <v>85</v>
      </c>
      <c r="B178" s="17"/>
      <c r="C178" s="17"/>
      <c r="D178" s="17"/>
      <c r="E178" s="17"/>
      <c r="F178" s="17"/>
      <c r="G178" s="17"/>
      <c r="H178" s="17"/>
      <c r="I178" s="18" t="n">
        <f aca="false">AO178+AQ178+AS178+AU178+AW178</f>
        <v>0.00799957774189427</v>
      </c>
      <c r="J178" s="53" t="n">
        <f aca="false">AP178+AR178+AT178+AV178+AX178</f>
        <v>78591.3235531093</v>
      </c>
      <c r="K178" s="15" t="n">
        <f aca="false">I178-DatosMinisterio!J178</f>
        <v>0</v>
      </c>
      <c r="L178" s="43" t="n">
        <f aca="false">J178-DatosMinisterio!K178</f>
        <v>0.323553109337809</v>
      </c>
      <c r="M178" s="44" t="n">
        <f aca="false">P212/P$213</f>
        <v>0.00678661032255954</v>
      </c>
      <c r="N178" s="43" t="n">
        <f aca="false">ROUND((N$179*M178),0)</f>
        <v>1266817</v>
      </c>
      <c r="O178" s="43" t="n">
        <f aca="false">N178-DatosMinisterio!L178</f>
        <v>1</v>
      </c>
      <c r="P178" s="14" t="n">
        <f aca="false">N178+J178</f>
        <v>1345408.32355311</v>
      </c>
      <c r="Q178" s="43" t="n">
        <f aca="false">P178-DatosMinisterio!M178</f>
        <v>1.3235531093087</v>
      </c>
      <c r="S178" s="17" t="n">
        <f aca="false">B178+DatosMinisterio!B178</f>
        <v>8110</v>
      </c>
      <c r="T178" s="17" t="n">
        <f aca="false">C178+DatosMinisterio!C178</f>
        <v>34</v>
      </c>
      <c r="U178" s="17" t="n">
        <f aca="false">D178+DatosMinisterio!D178</f>
        <v>436.483244913171</v>
      </c>
      <c r="V178" s="17" t="n">
        <f aca="false">E178+DatosMinisterio!E178</f>
        <v>226.977041660159</v>
      </c>
      <c r="W178" s="17" t="n">
        <f aca="false">F178+DatosMinisterio!F178</f>
        <v>23</v>
      </c>
      <c r="X178" s="17" t="n">
        <f aca="false">G178+DatosMinisterio!G178</f>
        <v>43</v>
      </c>
      <c r="Y178" s="17" t="n">
        <f aca="false">H178+DatosMinisterio!H178</f>
        <v>9</v>
      </c>
      <c r="Z178" s="17" t="n">
        <f aca="false">X178+0.33*Y178</f>
        <v>45.97</v>
      </c>
      <c r="AC178" s="50" t="n">
        <f aca="false">IF(T178&gt;0,S178/T178,0)</f>
        <v>238.529411764706</v>
      </c>
      <c r="AD178" s="51" t="n">
        <f aca="false">EXP((((AC178-AC$179)/AC$180+2)/4-1.9)^3)</f>
        <v>0.126007738727446</v>
      </c>
      <c r="AE178" s="52" t="n">
        <f aca="false">S178/U178</f>
        <v>18.5803237455617</v>
      </c>
      <c r="AF178" s="51" t="n">
        <f aca="false">EXP((((AE178-AE$179)/AE$180+2)/4-1.9)^3)</f>
        <v>0.0673338648452607</v>
      </c>
      <c r="AG178" s="51" t="n">
        <f aca="false">V178/U178</f>
        <v>0.520013183336078</v>
      </c>
      <c r="AH178" s="51" t="n">
        <f aca="false">EXP((((AG178-AG$179)/AG$180+2)/4-1.9)^3)</f>
        <v>0.0156136007631235</v>
      </c>
      <c r="AI178" s="51" t="n">
        <f aca="false">W178/U178</f>
        <v>0.0526938897839603</v>
      </c>
      <c r="AJ178" s="51" t="n">
        <f aca="false">EXP((((AI178-AI$179)/AI$180+2)/4-1.9)^3)</f>
        <v>0.015086714322451</v>
      </c>
      <c r="AK178" s="51" t="n">
        <f aca="false">Z178/U178</f>
        <v>0.105319048407333</v>
      </c>
      <c r="AL178" s="51" t="n">
        <f aca="false">EXP((((AK178-AK$179)/AK$180+2)/4-1.9)^3)</f>
        <v>0.011420666394871</v>
      </c>
      <c r="AM178" s="51" t="n">
        <f aca="false">0.01*AD178+0.15*AF178+0.24*AH178+0.25*AJ178+0.35*AL178</f>
        <v>0.0228763331160308</v>
      </c>
      <c r="AO178" s="44" t="n">
        <f aca="false">0.01*AD178/$AM$179</f>
        <v>0.000440633862480404</v>
      </c>
      <c r="AP178" s="43" t="n">
        <f aca="false">AO178*$J$179</f>
        <v>4328.97830010381</v>
      </c>
      <c r="AQ178" s="44" t="n">
        <f aca="false">0.15*AF178/$AM$179</f>
        <v>0.00353187604691597</v>
      </c>
      <c r="AR178" s="43" t="n">
        <f aca="false">AQ178*$J$179</f>
        <v>34698.6831191068</v>
      </c>
      <c r="AS178" s="44" t="n">
        <f aca="false">0.24*AH178/$AM$179</f>
        <v>0.0013103730829796</v>
      </c>
      <c r="AT178" s="43" t="n">
        <f aca="false">AS178*$J$179</f>
        <v>12873.6738691096</v>
      </c>
      <c r="AU178" s="44" t="n">
        <f aca="false">0.25*AJ178/$AM$179</f>
        <v>0.00131891050327056</v>
      </c>
      <c r="AV178" s="43" t="n">
        <f aca="false">AU178*$J$179</f>
        <v>12957.5491912884</v>
      </c>
      <c r="AW178" s="44" t="n">
        <f aca="false">0.35*AL178/$AM$179</f>
        <v>0.00139778424624775</v>
      </c>
      <c r="AX178" s="43" t="n">
        <f aca="false">AW178*$J$179</f>
        <v>13732.4390735007</v>
      </c>
    </row>
    <row r="179" customFormat="false" ht="13.8" hidden="false" customHeight="false" outlineLevel="0" collapsed="false">
      <c r="A179" s="19" t="s">
        <v>49</v>
      </c>
      <c r="B179" s="20"/>
      <c r="C179" s="20"/>
      <c r="D179" s="20"/>
      <c r="E179" s="20"/>
      <c r="F179" s="20"/>
      <c r="G179" s="20"/>
      <c r="H179" s="20"/>
      <c r="I179" s="21" t="n">
        <f aca="false">SUM(I152:I178)</f>
        <v>1</v>
      </c>
      <c r="J179" s="60" t="n">
        <f aca="false">DatosMinisterio!K179</f>
        <v>9824434</v>
      </c>
      <c r="K179" s="58" t="n">
        <f aca="false">I179-DatosMinisterio!J179</f>
        <v>0</v>
      </c>
      <c r="L179" s="60" t="n">
        <f aca="false">J179-DatosMinisterio!K179</f>
        <v>0</v>
      </c>
      <c r="M179" s="61"/>
      <c r="N179" s="60" t="n">
        <f aca="false">DatosMinisterio!L179</f>
        <v>186664245</v>
      </c>
      <c r="O179" s="60"/>
      <c r="P179" s="20" t="n">
        <f aca="false">DatosMinisterio!M179</f>
        <v>196488679</v>
      </c>
      <c r="Q179" s="60"/>
      <c r="S179" s="20"/>
      <c r="T179" s="20"/>
      <c r="U179" s="20"/>
      <c r="V179" s="20"/>
      <c r="W179" s="20"/>
      <c r="X179" s="20"/>
      <c r="Y179" s="20"/>
      <c r="Z179" s="20"/>
      <c r="AB179" s="63" t="s">
        <v>207</v>
      </c>
      <c r="AC179" s="63" t="n">
        <f aca="false">AVERAGE(AC154:AC178)</f>
        <v>202.207342571425</v>
      </c>
      <c r="AD179" s="20"/>
      <c r="AE179" s="63" t="n">
        <f aca="false">AVERAGE(AE154:AE178)</f>
        <v>18.4386052567797</v>
      </c>
      <c r="AF179" s="20"/>
      <c r="AG179" s="65" t="n">
        <f aca="false">AVERAGE(AG154:AG178)</f>
        <v>0.618804433223583</v>
      </c>
      <c r="AH179" s="20"/>
      <c r="AI179" s="65" t="n">
        <f aca="false">AVERAGE(AI154:AI178)</f>
        <v>0.153130946864997</v>
      </c>
      <c r="AJ179" s="20"/>
      <c r="AK179" s="65" t="n">
        <f aca="false">AVERAGE(AK154:AK178)</f>
        <v>0.340439329882705</v>
      </c>
      <c r="AL179" s="20"/>
      <c r="AM179" s="65" t="n">
        <f aca="false">SUM(AM154:AM178)</f>
        <v>2.85969258055035</v>
      </c>
      <c r="AO179" s="61" t="n">
        <f aca="false">SUM(AO152:AO178)</f>
        <v>0.00981171810914702</v>
      </c>
      <c r="AP179" s="60" t="n">
        <f aca="false">SUM(AP152:AP178)</f>
        <v>96394.5769899197</v>
      </c>
      <c r="AQ179" s="61" t="n">
        <f aca="false">SUM(AQ152:AQ178)</f>
        <v>0.148250880864509</v>
      </c>
      <c r="AR179" s="60" t="n">
        <f aca="false">SUM(AR152:AR178)</f>
        <v>1456480.99449523</v>
      </c>
      <c r="AS179" s="61" t="n">
        <f aca="false">SUM(AS152:AS178)</f>
        <v>0.236113117066173</v>
      </c>
      <c r="AT179" s="60" t="n">
        <f aca="false">SUM(AT152:AT178)</f>
        <v>2319677.73515089</v>
      </c>
      <c r="AU179" s="61" t="n">
        <f aca="false">SUM(AU152:AU178)</f>
        <v>0.253064464862613</v>
      </c>
      <c r="AV179" s="60" t="n">
        <f aca="false">SUM(AV152:AV178)</f>
        <v>2486215.13278806</v>
      </c>
      <c r="AW179" s="61" t="n">
        <f aca="false">SUM(AW152:AW178)</f>
        <v>0.352759819097558</v>
      </c>
      <c r="AX179" s="60" t="n">
        <f aca="false">SUM(AX152:AX178)</f>
        <v>3465665.5605759</v>
      </c>
    </row>
    <row r="180" customFormat="false" ht="13.8" hidden="false" customHeight="false" outlineLevel="0" collapsed="false">
      <c r="A180" s="23" t="s">
        <v>50</v>
      </c>
      <c r="B180" s="22"/>
      <c r="C180" s="22"/>
      <c r="D180" s="22"/>
      <c r="E180" s="22"/>
      <c r="F180" s="22"/>
      <c r="G180" s="22"/>
      <c r="H180" s="22"/>
      <c r="I180" s="22"/>
      <c r="S180" s="22"/>
      <c r="T180" s="22"/>
      <c r="U180" s="22"/>
      <c r="V180" s="22"/>
      <c r="W180" s="22"/>
      <c r="X180" s="22"/>
      <c r="Y180" s="22"/>
      <c r="Z180" s="22"/>
      <c r="AB180" s="63" t="s">
        <v>208</v>
      </c>
      <c r="AC180" s="63" t="n">
        <f aca="false">_xlfn.STDEV.P(AC154:AC178)</f>
        <v>72.4942793501857</v>
      </c>
      <c r="AD180" s="20"/>
      <c r="AE180" s="63" t="n">
        <f aca="false">_xlfn.STDEV.P(AE154:AE178)</f>
        <v>4.5125017044351</v>
      </c>
      <c r="AF180" s="20"/>
      <c r="AG180" s="65" t="n">
        <f aca="false">_xlfn.STDEV.P(AG154:AG178)</f>
        <v>0.118602396550759</v>
      </c>
      <c r="AH180" s="20"/>
      <c r="AI180" s="65" t="n">
        <f aca="false">_xlfn.STDEV.P(AI154:AI178)</f>
        <v>0.118076568175076</v>
      </c>
      <c r="AJ180" s="20"/>
      <c r="AK180" s="65" t="n">
        <f aca="false">_xlfn.STDEV.P(AK154:AK178)</f>
        <v>0.237425311026185</v>
      </c>
      <c r="AL180" s="20"/>
      <c r="AM180" s="65"/>
    </row>
    <row r="181" customFormat="false" ht="13.8" hidden="false" customHeight="false" outlineLevel="0" collapsed="false">
      <c r="A181" s="23" t="s">
        <v>51</v>
      </c>
      <c r="B181" s="22"/>
      <c r="C181" s="22"/>
      <c r="D181" s="22"/>
      <c r="E181" s="22"/>
      <c r="F181" s="22"/>
      <c r="G181" s="22"/>
      <c r="H181" s="22"/>
      <c r="I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3.8" hidden="false" customHeight="false" outlineLevel="0" collapsed="false">
      <c r="A182" s="23"/>
      <c r="B182" s="22"/>
      <c r="C182" s="22"/>
      <c r="D182" s="22"/>
      <c r="E182" s="22"/>
      <c r="F182" s="22"/>
      <c r="G182" s="22"/>
      <c r="H182" s="22"/>
      <c r="I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3.8" hidden="false" customHeight="false" outlineLevel="0" collapsed="false">
      <c r="A183" s="6" t="s">
        <v>113</v>
      </c>
      <c r="B183" s="6"/>
      <c r="C183" s="6"/>
      <c r="D183" s="6"/>
      <c r="E183" s="6"/>
      <c r="F183" s="6"/>
      <c r="G183" s="6"/>
      <c r="H183" s="6"/>
      <c r="I183" s="6"/>
      <c r="J183" s="6"/>
      <c r="S183" s="24"/>
      <c r="T183" s="24"/>
      <c r="U183" s="24"/>
      <c r="V183" s="24"/>
      <c r="W183" s="24"/>
      <c r="X183" s="24"/>
      <c r="Y183" s="24"/>
      <c r="Z183" s="24"/>
    </row>
    <row r="184" customFormat="false" ht="13.8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S184" s="24"/>
      <c r="T184" s="24"/>
      <c r="U184" s="24"/>
      <c r="V184" s="24"/>
      <c r="W184" s="24"/>
      <c r="X184" s="24"/>
      <c r="Y184" s="24"/>
      <c r="Z184" s="24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S185" s="74"/>
      <c r="T185" s="74"/>
      <c r="U185" s="74"/>
      <c r="V185" s="74"/>
      <c r="W185" s="74"/>
      <c r="X185" s="74"/>
      <c r="Y185" s="74"/>
      <c r="Z185" s="74"/>
    </row>
    <row r="186" customFormat="false" ht="15.8" hidden="false" customHeight="true" outlineLevel="0" collapsed="false">
      <c r="A186" s="7" t="s">
        <v>8</v>
      </c>
      <c r="B186" s="8" t="s">
        <v>188</v>
      </c>
      <c r="C186" s="8"/>
      <c r="D186" s="8"/>
      <c r="E186" s="8"/>
      <c r="F186" s="8"/>
      <c r="G186" s="8"/>
      <c r="H186" s="8"/>
      <c r="I186" s="7" t="s">
        <v>10</v>
      </c>
      <c r="J186" s="37" t="s">
        <v>11</v>
      </c>
      <c r="K186" s="38" t="s">
        <v>189</v>
      </c>
      <c r="L186" s="37" t="s">
        <v>190</v>
      </c>
      <c r="M186" s="38" t="s">
        <v>191</v>
      </c>
      <c r="N186" s="37" t="s">
        <v>12</v>
      </c>
      <c r="O186" s="37" t="s">
        <v>192</v>
      </c>
      <c r="P186" s="7" t="s">
        <v>193</v>
      </c>
      <c r="Q186" s="37" t="s">
        <v>194</v>
      </c>
      <c r="S186" s="8" t="s">
        <v>188</v>
      </c>
      <c r="T186" s="8"/>
      <c r="U186" s="8"/>
      <c r="V186" s="8"/>
      <c r="W186" s="8"/>
      <c r="X186" s="8"/>
      <c r="Y186" s="8"/>
      <c r="Z186" s="8"/>
      <c r="AC186" s="9" t="s">
        <v>196</v>
      </c>
      <c r="AD186" s="9"/>
      <c r="AE186" s="9" t="s">
        <v>197</v>
      </c>
      <c r="AF186" s="9"/>
      <c r="AG186" s="9" t="s">
        <v>198</v>
      </c>
      <c r="AH186" s="9"/>
      <c r="AI186" s="9" t="s">
        <v>199</v>
      </c>
      <c r="AJ186" s="9"/>
      <c r="AK186" s="9" t="s">
        <v>200</v>
      </c>
      <c r="AL186" s="9"/>
      <c r="AM186" s="39" t="s">
        <v>201</v>
      </c>
      <c r="AO186" s="9" t="s">
        <v>196</v>
      </c>
      <c r="AP186" s="9"/>
      <c r="AQ186" s="9" t="s">
        <v>197</v>
      </c>
      <c r="AR186" s="9"/>
      <c r="AS186" s="9" t="s">
        <v>198</v>
      </c>
      <c r="AT186" s="9"/>
      <c r="AU186" s="9" t="s">
        <v>199</v>
      </c>
      <c r="AV186" s="9"/>
      <c r="AW186" s="39" t="s">
        <v>200</v>
      </c>
      <c r="AX186" s="39"/>
    </row>
    <row r="187" customFormat="false" ht="37.75" hidden="false" customHeight="false" outlineLevel="0" collapsed="false">
      <c r="A187" s="7"/>
      <c r="B187" s="9" t="s">
        <v>115</v>
      </c>
      <c r="C187" s="9" t="s">
        <v>116</v>
      </c>
      <c r="D187" s="9" t="s">
        <v>117</v>
      </c>
      <c r="E187" s="9" t="s">
        <v>118</v>
      </c>
      <c r="F187" s="9" t="s">
        <v>119</v>
      </c>
      <c r="G187" s="9" t="s">
        <v>120</v>
      </c>
      <c r="H187" s="9" t="s">
        <v>121</v>
      </c>
      <c r="I187" s="7"/>
      <c r="J187" s="37"/>
      <c r="K187" s="38"/>
      <c r="L187" s="37"/>
      <c r="M187" s="38"/>
      <c r="N187" s="37"/>
      <c r="O187" s="37"/>
      <c r="P187" s="7"/>
      <c r="Q187" s="37"/>
      <c r="S187" s="9" t="s">
        <v>115</v>
      </c>
      <c r="T187" s="9" t="s">
        <v>116</v>
      </c>
      <c r="U187" s="9" t="s">
        <v>117</v>
      </c>
      <c r="V187" s="9" t="s">
        <v>118</v>
      </c>
      <c r="W187" s="9" t="s">
        <v>119</v>
      </c>
      <c r="X187" s="9" t="s">
        <v>120</v>
      </c>
      <c r="Y187" s="9" t="s">
        <v>121</v>
      </c>
      <c r="Z187" s="7" t="s">
        <v>21</v>
      </c>
      <c r="AC187" s="9" t="s">
        <v>202</v>
      </c>
      <c r="AD187" s="9" t="s">
        <v>203</v>
      </c>
      <c r="AE187" s="9" t="s">
        <v>202</v>
      </c>
      <c r="AF187" s="9" t="s">
        <v>203</v>
      </c>
      <c r="AG187" s="9" t="s">
        <v>202</v>
      </c>
      <c r="AH187" s="9" t="s">
        <v>203</v>
      </c>
      <c r="AI187" s="9" t="s">
        <v>202</v>
      </c>
      <c r="AJ187" s="9" t="s">
        <v>203</v>
      </c>
      <c r="AK187" s="9" t="s">
        <v>202</v>
      </c>
      <c r="AL187" s="9" t="s">
        <v>203</v>
      </c>
      <c r="AM187" s="40" t="s">
        <v>204</v>
      </c>
      <c r="AO187" s="9" t="s">
        <v>205</v>
      </c>
      <c r="AP187" s="9" t="s">
        <v>206</v>
      </c>
      <c r="AQ187" s="9" t="s">
        <v>205</v>
      </c>
      <c r="AR187" s="9" t="s">
        <v>206</v>
      </c>
      <c r="AS187" s="9" t="s">
        <v>205</v>
      </c>
      <c r="AT187" s="9" t="s">
        <v>206</v>
      </c>
      <c r="AU187" s="9" t="s">
        <v>205</v>
      </c>
      <c r="AV187" s="9" t="s">
        <v>206</v>
      </c>
      <c r="AW187" s="9" t="s">
        <v>205</v>
      </c>
      <c r="AX187" s="40" t="s">
        <v>206</v>
      </c>
    </row>
    <row r="188" customFormat="false" ht="13.8" hidden="false" customHeight="false" outlineLevel="0" collapsed="false">
      <c r="A188" s="10" t="s">
        <v>61</v>
      </c>
      <c r="B188" s="11"/>
      <c r="C188" s="11"/>
      <c r="D188" s="11"/>
      <c r="E188" s="11"/>
      <c r="F188" s="11"/>
      <c r="G188" s="11"/>
      <c r="H188" s="11"/>
      <c r="I188" s="12" t="n">
        <f aca="false">AO188+AQ188+AS188+AU188+AW188</f>
        <v>0.139974656313444</v>
      </c>
      <c r="J188" s="49" t="n">
        <f aca="false">AP188+AR188+AT188+AV188+AX188</f>
        <v>1271541.11589848</v>
      </c>
      <c r="K188" s="12" t="n">
        <f aca="false">I188-DatosMinisterio!J188</f>
        <v>0</v>
      </c>
      <c r="L188" s="49" t="n">
        <f aca="false">J188-DatosMinisterio!K188</f>
        <v>1.11589848296717</v>
      </c>
      <c r="M188" s="44" t="n">
        <f aca="false">P222/P$247</f>
        <v>0.196285364598433</v>
      </c>
      <c r="N188" s="43" t="n">
        <f aca="false">ROUND((N$213*M188),0)</f>
        <v>33878372</v>
      </c>
      <c r="O188" s="43" t="n">
        <f aca="false">N188-DatosMinisterio!L188</f>
        <v>5</v>
      </c>
      <c r="P188" s="14" t="n">
        <f aca="false">N188+J188</f>
        <v>35149913.1158985</v>
      </c>
      <c r="Q188" s="43" t="n">
        <f aca="false">P188-DatosMinisterio!M188</f>
        <v>6.11589848250151</v>
      </c>
      <c r="S188" s="11" t="n">
        <f aca="false">B188+DatosMinisterio!B188</f>
        <v>26658</v>
      </c>
      <c r="T188" s="11" t="n">
        <f aca="false">C188+DatosMinisterio!C188</f>
        <v>68</v>
      </c>
      <c r="U188" s="11" t="n">
        <f aca="false">D188+DatosMinisterio!D188</f>
        <v>1775.77608022699</v>
      </c>
      <c r="V188" s="11" t="n">
        <f aca="false">E188+DatosMinisterio!E188</f>
        <v>1119.83258844264</v>
      </c>
      <c r="W188" s="11" t="n">
        <f aca="false">F188+DatosMinisterio!F188</f>
        <v>739</v>
      </c>
      <c r="X188" s="11" t="n">
        <f aca="false">G188+DatosMinisterio!G188</f>
        <v>1618</v>
      </c>
      <c r="Y188" s="11" t="n">
        <f aca="false">H188+DatosMinisterio!H188</f>
        <v>184</v>
      </c>
      <c r="Z188" s="11" t="n">
        <f aca="false">X188+0.33*Y188</f>
        <v>1678.72</v>
      </c>
      <c r="AC188" s="45" t="n">
        <f aca="false">IF(T188&gt;0,S188/T188,0)</f>
        <v>392.029411764706</v>
      </c>
      <c r="AD188" s="46" t="n">
        <f aca="false">EXP((((AC188-AC$213)/AC$214+2)/4-1.9)^3)</f>
        <v>0.6487477719512</v>
      </c>
      <c r="AE188" s="47" t="n">
        <f aca="false">S188/U188</f>
        <v>15.012027865919</v>
      </c>
      <c r="AF188" s="46" t="n">
        <f aca="false">EXP((((AE188-AE$213)/AE$214+2)/4-1.9)^3)</f>
        <v>0.00935578248358164</v>
      </c>
      <c r="AG188" s="46" t="n">
        <f aca="false">V188/U188</f>
        <v>0.630615876017148</v>
      </c>
      <c r="AH188" s="46" t="n">
        <f aca="false">EXP((((AG188-AG$213)/AG$214+2)/4-1.9)^3)</f>
        <v>0.093737942461318</v>
      </c>
      <c r="AI188" s="46" t="n">
        <f aca="false">W188/U188</f>
        <v>0.416156072957992</v>
      </c>
      <c r="AJ188" s="46" t="n">
        <f aca="false">EXP((((AI188-AI$213)/AI$214+2)/4-1.9)^3)</f>
        <v>0.730423400230202</v>
      </c>
      <c r="AK188" s="46" t="n">
        <f aca="false">Z188/U188</f>
        <v>0.945344415150257</v>
      </c>
      <c r="AL188" s="46" t="n">
        <f aca="false">EXP((((AK188-AK$213)/AK$214+2)/4-1.9)^3)</f>
        <v>0.526320613605977</v>
      </c>
      <c r="AM188" s="46" t="n">
        <f aca="false">0.01*AD188+0.15*AF188+0.24*AH188+0.25*AJ188+0.35*AL188</f>
        <v>0.397206016102408</v>
      </c>
      <c r="AO188" s="48" t="n">
        <f aca="false">0.01*AD188/$AM$213</f>
        <v>0.00228617500067192</v>
      </c>
      <c r="AP188" s="49" t="n">
        <f aca="false">AO188*$J$213</f>
        <v>20767.7988862788</v>
      </c>
      <c r="AQ188" s="48" t="n">
        <f aca="false">0.15*AF188/$AM$213</f>
        <v>0.00049454403430223</v>
      </c>
      <c r="AR188" s="49" t="n">
        <f aca="false">AQ188*$J$213</f>
        <v>4492.47806566823</v>
      </c>
      <c r="AS188" s="48" t="n">
        <f aca="false">0.24*AH188/$AM$213</f>
        <v>0.00792793809618602</v>
      </c>
      <c r="AT188" s="49" t="n">
        <f aca="false">AS188*$J$213</f>
        <v>72018.0318287396</v>
      </c>
      <c r="AU188" s="48" t="n">
        <f aca="false">0.25*AJ188/$AM$213</f>
        <v>0.0643499596341459</v>
      </c>
      <c r="AV188" s="49" t="n">
        <f aca="false">AU188*$J$213</f>
        <v>584560.245663311</v>
      </c>
      <c r="AW188" s="48" t="n">
        <f aca="false">0.35*AL188/$AM$213</f>
        <v>0.0649160395481376</v>
      </c>
      <c r="AX188" s="49" t="n">
        <f aca="false">AW188*$J$213</f>
        <v>589702.561454485</v>
      </c>
    </row>
    <row r="189" customFormat="false" ht="13.8" hidden="false" customHeight="false" outlineLevel="0" collapsed="false">
      <c r="A189" s="13" t="s">
        <v>62</v>
      </c>
      <c r="B189" s="14"/>
      <c r="C189" s="14"/>
      <c r="D189" s="14"/>
      <c r="E189" s="14"/>
      <c r="F189" s="14"/>
      <c r="G189" s="14"/>
      <c r="H189" s="14"/>
      <c r="I189" s="15" t="n">
        <f aca="false">AO189+AQ189+AS189+AU189+AW189</f>
        <v>0.0902090671814147</v>
      </c>
      <c r="J189" s="43" t="n">
        <f aca="false">AP189+AR189+AT189+AV189+AX189</f>
        <v>819466.473210413</v>
      </c>
      <c r="K189" s="15" t="n">
        <f aca="false">I189-DatosMinisterio!J189</f>
        <v>0</v>
      </c>
      <c r="L189" s="43" t="n">
        <f aca="false">J189-DatosMinisterio!K189</f>
        <v>0.473210412543267</v>
      </c>
      <c r="M189" s="44" t="n">
        <f aca="false">P223/P$247</f>
        <v>0.124650484855997</v>
      </c>
      <c r="N189" s="43" t="n">
        <f aca="false">ROUND((N$213*M189),0)</f>
        <v>21514368</v>
      </c>
      <c r="O189" s="43" t="n">
        <f aca="false">N189-DatosMinisterio!L189</f>
        <v>-1</v>
      </c>
      <c r="P189" s="14" t="n">
        <f aca="false">N189+J189</f>
        <v>22333834.4732104</v>
      </c>
      <c r="Q189" s="43" t="n">
        <f aca="false">P189-DatosMinisterio!M189</f>
        <v>-0.526789586991072</v>
      </c>
      <c r="S189" s="14" t="n">
        <f aca="false">B189+DatosMinisterio!B189</f>
        <v>21566</v>
      </c>
      <c r="T189" s="14" t="n">
        <f aca="false">C189+DatosMinisterio!C189</f>
        <v>65</v>
      </c>
      <c r="U189" s="14" t="n">
        <f aca="false">D189+DatosMinisterio!D189</f>
        <v>1914.83930893964</v>
      </c>
      <c r="V189" s="14" t="n">
        <f aca="false">E189+DatosMinisterio!E189</f>
        <v>1187.45514216684</v>
      </c>
      <c r="W189" s="14" t="n">
        <f aca="false">F189+DatosMinisterio!F189</f>
        <v>578</v>
      </c>
      <c r="X189" s="14" t="n">
        <f aca="false">G189+DatosMinisterio!G189</f>
        <v>1490</v>
      </c>
      <c r="Y189" s="14" t="n">
        <f aca="false">H189+DatosMinisterio!H189</f>
        <v>128</v>
      </c>
      <c r="Z189" s="14" t="n">
        <f aca="false">X189+0.33*Y189</f>
        <v>1532.24</v>
      </c>
      <c r="AC189" s="50" t="n">
        <f aca="false">IF(T189&gt;0,S189/T189,0)</f>
        <v>331.784615384615</v>
      </c>
      <c r="AD189" s="51" t="n">
        <f aca="false">EXP((((AC189-AC$213)/AC$214+2)/4-1.9)^3)</f>
        <v>0.410219898365471</v>
      </c>
      <c r="AE189" s="52" t="n">
        <f aca="false">S189/U189</f>
        <v>11.2625638607463</v>
      </c>
      <c r="AF189" s="51" t="n">
        <f aca="false">EXP((((AE189-AE$213)/AE$214+2)/4-1.9)^3)</f>
        <v>0.00141154515349772</v>
      </c>
      <c r="AG189" s="51" t="n">
        <f aca="false">V189/U189</f>
        <v>0.620133050654994</v>
      </c>
      <c r="AH189" s="51" t="n">
        <f aca="false">EXP((((AG189-AG$213)/AG$214+2)/4-1.9)^3)</f>
        <v>0.0841949187625462</v>
      </c>
      <c r="AI189" s="51" t="n">
        <f aca="false">W189/U189</f>
        <v>0.301853005263441</v>
      </c>
      <c r="AJ189" s="51" t="n">
        <f aca="false">EXP((((AI189-AI$213)/AI$214+2)/4-1.9)^3)</f>
        <v>0.409267893490864</v>
      </c>
      <c r="AK189" s="51" t="n">
        <f aca="false">Z189/U189</f>
        <v>0.800192471946114</v>
      </c>
      <c r="AL189" s="51" t="n">
        <f aca="false">EXP((((AK189-AK$213)/AK$214+2)/4-1.9)^3)</f>
        <v>0.368995836277867</v>
      </c>
      <c r="AM189" s="51" t="n">
        <f aca="false">0.01*AD189+0.15*AF189+0.24*AH189+0.25*AJ189+0.35*AL189</f>
        <v>0.25598622732966</v>
      </c>
      <c r="AO189" s="44" t="n">
        <f aca="false">0.01*AD189/$AM$213</f>
        <v>0.00144560724054689</v>
      </c>
      <c r="AP189" s="43" t="n">
        <f aca="false">AO189*$J$213</f>
        <v>13132.0132673144</v>
      </c>
      <c r="AQ189" s="44" t="n">
        <f aca="false">0.15*AF189/$AM$213</f>
        <v>7.46138803499934E-005</v>
      </c>
      <c r="AR189" s="43" t="n">
        <f aca="false">AQ189*$J$213</f>
        <v>677.798532823649</v>
      </c>
      <c r="AS189" s="44" t="n">
        <f aca="false">0.24*AH189/$AM$213</f>
        <v>0.00712083161243192</v>
      </c>
      <c r="AT189" s="43" t="n">
        <f aca="false">AS189*$J$213</f>
        <v>64686.2111546922</v>
      </c>
      <c r="AU189" s="44" t="n">
        <f aca="false">0.25*AJ189/$AM$213</f>
        <v>0.0360563098298723</v>
      </c>
      <c r="AV189" s="43" t="n">
        <f aca="false">AU189*$J$213</f>
        <v>327538.439055656</v>
      </c>
      <c r="AW189" s="44" t="n">
        <f aca="false">0.35*AL189/$AM$213</f>
        <v>0.0455117046182135</v>
      </c>
      <c r="AX189" s="43" t="n">
        <f aca="false">AW189*$J$213</f>
        <v>413432.011199926</v>
      </c>
    </row>
    <row r="190" customFormat="false" ht="13.8" hidden="false" customHeight="false" outlineLevel="0" collapsed="false">
      <c r="A190" s="13" t="s">
        <v>63</v>
      </c>
      <c r="B190" s="14"/>
      <c r="C190" s="14"/>
      <c r="D190" s="14"/>
      <c r="E190" s="14"/>
      <c r="F190" s="14"/>
      <c r="G190" s="14"/>
      <c r="H190" s="14"/>
      <c r="I190" s="15" t="n">
        <f aca="false">AO190+AQ190+AS190+AU190+AW190</f>
        <v>0.0675617764007377</v>
      </c>
      <c r="J190" s="43" t="n">
        <f aca="false">AP190+AR190+AT190+AV190+AX190</f>
        <v>613736.64932819</v>
      </c>
      <c r="K190" s="15" t="n">
        <f aca="false">I190-DatosMinisterio!J190</f>
        <v>0</v>
      </c>
      <c r="L190" s="43" t="n">
        <f aca="false">J190-DatosMinisterio!K190</f>
        <v>-0.350671810330823</v>
      </c>
      <c r="M190" s="44" t="n">
        <f aca="false">P224/P$247</f>
        <v>0.0739539390792533</v>
      </c>
      <c r="N190" s="43" t="n">
        <f aca="false">ROUND((N$213*M190),0)</f>
        <v>12764268</v>
      </c>
      <c r="O190" s="43" t="n">
        <f aca="false">N190-DatosMinisterio!L190</f>
        <v>1</v>
      </c>
      <c r="P190" s="14" t="n">
        <f aca="false">N190+J190</f>
        <v>13378004.6493282</v>
      </c>
      <c r="Q190" s="43" t="n">
        <f aca="false">P190-DatosMinisterio!M190</f>
        <v>0.649328188970685</v>
      </c>
      <c r="S190" s="14" t="n">
        <f aca="false">B190+DatosMinisterio!B190</f>
        <v>23749</v>
      </c>
      <c r="T190" s="14" t="n">
        <f aca="false">C190+DatosMinisterio!C190</f>
        <v>98</v>
      </c>
      <c r="U190" s="14" t="n">
        <f aca="false">D190+DatosMinisterio!D190</f>
        <v>1278.84568721162</v>
      </c>
      <c r="V190" s="14" t="n">
        <f aca="false">E190+DatosMinisterio!E190</f>
        <v>929.410081151014</v>
      </c>
      <c r="W190" s="14" t="n">
        <f aca="false">F190+DatosMinisterio!F190</f>
        <v>294</v>
      </c>
      <c r="X190" s="14" t="n">
        <f aca="false">G190+DatosMinisterio!G190</f>
        <v>792</v>
      </c>
      <c r="Y190" s="14" t="n">
        <f aca="false">H190+DatosMinisterio!H190</f>
        <v>69</v>
      </c>
      <c r="Z190" s="14" t="n">
        <f aca="false">X190+0.33*Y190</f>
        <v>814.77</v>
      </c>
      <c r="AC190" s="50" t="n">
        <f aca="false">IF(T190&gt;0,S190/T190,0)</f>
        <v>242.336734693878</v>
      </c>
      <c r="AD190" s="51" t="n">
        <f aca="false">EXP((((AC190-AC$213)/AC$214+2)/4-1.9)^3)</f>
        <v>0.130186761655655</v>
      </c>
      <c r="AE190" s="52" t="n">
        <f aca="false">S190/U190</f>
        <v>18.5706533927342</v>
      </c>
      <c r="AF190" s="51" t="n">
        <f aca="false">EXP((((AE190-AE$213)/AE$214+2)/4-1.9)^3)</f>
        <v>0.0387481371007272</v>
      </c>
      <c r="AG190" s="51" t="n">
        <f aca="false">V190/U190</f>
        <v>0.726757020370056</v>
      </c>
      <c r="AH190" s="51" t="n">
        <f aca="false">EXP((((AG190-AG$213)/AG$214+2)/4-1.9)^3)</f>
        <v>0.217932381860867</v>
      </c>
      <c r="AI190" s="51" t="n">
        <f aca="false">W190/U190</f>
        <v>0.229894820727772</v>
      </c>
      <c r="AJ190" s="51" t="n">
        <f aca="false">EXP((((AI190-AI$213)/AI$214+2)/4-1.9)^3)</f>
        <v>0.22596933782021</v>
      </c>
      <c r="AK190" s="51" t="n">
        <f aca="false">Z190/U190</f>
        <v>0.637113615933221</v>
      </c>
      <c r="AL190" s="51" t="n">
        <f aca="false">EXP((((AK190-AK$213)/AK$214+2)/4-1.9)^3)</f>
        <v>0.21659950484472</v>
      </c>
      <c r="AM190" s="51" t="n">
        <f aca="false">0.01*AD190+0.15*AF190+0.24*AH190+0.25*AJ190+0.35*AL190</f>
        <v>0.191720020978978</v>
      </c>
      <c r="AO190" s="44" t="n">
        <f aca="false">0.01*AD190/$AM$213</f>
        <v>0.00045877571035108</v>
      </c>
      <c r="AP190" s="43" t="n">
        <f aca="false">AO190*$J$213</f>
        <v>4167.55571366174</v>
      </c>
      <c r="AQ190" s="44" t="n">
        <f aca="false">0.15*AF190/$AM$213</f>
        <v>0.00204821564386708</v>
      </c>
      <c r="AR190" s="43" t="n">
        <f aca="false">AQ190*$J$213</f>
        <v>18606.1568143557</v>
      </c>
      <c r="AS190" s="44" t="n">
        <f aca="false">0.24*AH190/$AM$213</f>
        <v>0.0184317511904031</v>
      </c>
      <c r="AT190" s="43" t="n">
        <f aca="false">AS190*$J$213</f>
        <v>167435.520785468</v>
      </c>
      <c r="AU190" s="44" t="n">
        <f aca="false">0.25*AJ190/$AM$213</f>
        <v>0.0199077928810911</v>
      </c>
      <c r="AV190" s="43" t="n">
        <f aca="false">AU190*$J$213</f>
        <v>180844.003063055</v>
      </c>
      <c r="AW190" s="44" t="n">
        <f aca="false">0.35*AL190/$AM$213</f>
        <v>0.0267152409750253</v>
      </c>
      <c r="AX190" s="43" t="n">
        <f aca="false">AW190*$J$213</f>
        <v>242683.412951649</v>
      </c>
    </row>
    <row r="191" customFormat="false" ht="13.8" hidden="false" customHeight="false" outlineLevel="0" collapsed="false">
      <c r="A191" s="13" t="s">
        <v>64</v>
      </c>
      <c r="B191" s="14"/>
      <c r="C191" s="14"/>
      <c r="D191" s="14"/>
      <c r="E191" s="14"/>
      <c r="F191" s="14"/>
      <c r="G191" s="14"/>
      <c r="H191" s="14"/>
      <c r="I191" s="15" t="n">
        <f aca="false">AO191+AQ191+AS191+AU191+AW191</f>
        <v>0.0585003306697916</v>
      </c>
      <c r="J191" s="43" t="n">
        <f aca="false">AP191+AR191+AT191+AV191+AX191</f>
        <v>531421.742331171</v>
      </c>
      <c r="K191" s="15" t="n">
        <f aca="false">I191-DatosMinisterio!J191</f>
        <v>0</v>
      </c>
      <c r="L191" s="43" t="n">
        <f aca="false">J191-DatosMinisterio!K191</f>
        <v>-0.257668829173781</v>
      </c>
      <c r="M191" s="44" t="n">
        <f aca="false">P225/P$247</f>
        <v>0.0560164771156313</v>
      </c>
      <c r="N191" s="43" t="n">
        <f aca="false">ROUND((N$213*M191),0)</f>
        <v>9668306</v>
      </c>
      <c r="O191" s="43" t="n">
        <f aca="false">N191-DatosMinisterio!L191</f>
        <v>-1</v>
      </c>
      <c r="P191" s="14" t="n">
        <f aca="false">N191+J191</f>
        <v>10199727.7423312</v>
      </c>
      <c r="Q191" s="43" t="n">
        <f aca="false">P191-DatosMinisterio!M191</f>
        <v>-1.2576688285917</v>
      </c>
      <c r="S191" s="14" t="n">
        <f aca="false">B191+DatosMinisterio!B191</f>
        <v>13386</v>
      </c>
      <c r="T191" s="14" t="n">
        <f aca="false">C191+DatosMinisterio!C191</f>
        <v>54</v>
      </c>
      <c r="U191" s="14" t="n">
        <f aca="false">D191+DatosMinisterio!D191</f>
        <v>552.623309754551</v>
      </c>
      <c r="V191" s="14" t="n">
        <f aca="false">E191+DatosMinisterio!E191</f>
        <v>398.712305996039</v>
      </c>
      <c r="W191" s="14" t="n">
        <f aca="false">F191+DatosMinisterio!F191</f>
        <v>113</v>
      </c>
      <c r="X191" s="14" t="n">
        <f aca="false">G191+DatosMinisterio!G191</f>
        <v>257</v>
      </c>
      <c r="Y191" s="14" t="n">
        <f aca="false">H191+DatosMinisterio!H191</f>
        <v>49</v>
      </c>
      <c r="Z191" s="14" t="n">
        <f aca="false">X191+0.33*Y191</f>
        <v>273.17</v>
      </c>
      <c r="AC191" s="50" t="n">
        <f aca="false">IF(T191&gt;0,S191/T191,0)</f>
        <v>247.888888888889</v>
      </c>
      <c r="AD191" s="51" t="n">
        <f aca="false">EXP((((AC191-AC$213)/AC$214+2)/4-1.9)^3)</f>
        <v>0.142471862465076</v>
      </c>
      <c r="AE191" s="52" t="n">
        <f aca="false">S191/U191</f>
        <v>24.2226481650682</v>
      </c>
      <c r="AF191" s="51" t="n">
        <f aca="false">EXP((((AE191-AE$213)/AE$214+2)/4-1.9)^3)</f>
        <v>0.194189147882749</v>
      </c>
      <c r="AG191" s="51" t="n">
        <f aca="false">V191/U191</f>
        <v>0.721490206725315</v>
      </c>
      <c r="AH191" s="51" t="n">
        <f aca="false">EXP((((AG191-AG$213)/AG$214+2)/4-1.9)^3)</f>
        <v>0.209394756645952</v>
      </c>
      <c r="AI191" s="51" t="n">
        <f aca="false">W191/U191</f>
        <v>0.204479250160818</v>
      </c>
      <c r="AJ191" s="51" t="n">
        <f aca="false">EXP((((AI191-AI$213)/AI$214+2)/4-1.9)^3)</f>
        <v>0.174214939202014</v>
      </c>
      <c r="AK191" s="51" t="n">
        <f aca="false">Z191/U191</f>
        <v>0.49431501563213</v>
      </c>
      <c r="AL191" s="51" t="n">
        <f aca="false">EXP((((AK191-AK$213)/AK$214+2)/4-1.9)^3)</f>
        <v>0.118985124302658</v>
      </c>
      <c r="AM191" s="51" t="n">
        <f aca="false">0.01*AD191+0.15*AF191+0.24*AH191+0.25*AJ191+0.35*AL191</f>
        <v>0.166006360708526</v>
      </c>
      <c r="AO191" s="44" t="n">
        <f aca="false">0.01*AD191/$AM$213</f>
        <v>0.000502068175567202</v>
      </c>
      <c r="AP191" s="43" t="n">
        <f aca="false">AO191*$J$213</f>
        <v>4560.82797437468</v>
      </c>
      <c r="AQ191" s="44" t="n">
        <f aca="false">0.15*AF191/$AM$213</f>
        <v>0.0102647838147347</v>
      </c>
      <c r="AR191" s="43" t="n">
        <f aca="false">AQ191*$J$213</f>
        <v>93246.1276205387</v>
      </c>
      <c r="AS191" s="44" t="n">
        <f aca="false">0.24*AH191/$AM$213</f>
        <v>0.0177096768369979</v>
      </c>
      <c r="AT191" s="43" t="n">
        <f aca="false">AS191*$J$213</f>
        <v>160876.138871113</v>
      </c>
      <c r="AU191" s="44" t="n">
        <f aca="false">0.25*AJ191/$AM$213</f>
        <v>0.0153482545901207</v>
      </c>
      <c r="AV191" s="43" t="n">
        <f aca="false">AU191*$J$213</f>
        <v>139424.787905278</v>
      </c>
      <c r="AW191" s="44" t="n">
        <f aca="false">0.35*AL191/$AM$213</f>
        <v>0.014675547252371</v>
      </c>
      <c r="AX191" s="43" t="n">
        <f aca="false">AW191*$J$213</f>
        <v>133313.859959866</v>
      </c>
    </row>
    <row r="192" customFormat="false" ht="13.8" hidden="false" customHeight="false" outlineLevel="0" collapsed="false">
      <c r="A192" s="13" t="s">
        <v>65</v>
      </c>
      <c r="B192" s="14"/>
      <c r="C192" s="14"/>
      <c r="D192" s="14"/>
      <c r="E192" s="14"/>
      <c r="F192" s="14"/>
      <c r="G192" s="14"/>
      <c r="H192" s="14"/>
      <c r="I192" s="15" t="n">
        <f aca="false">AO192+AQ192+AS192+AU192+AW192</f>
        <v>0.078822979630657</v>
      </c>
      <c r="J192" s="43" t="n">
        <f aca="false">AP192+AR192+AT192+AV192+AX192</f>
        <v>716034.331626238</v>
      </c>
      <c r="K192" s="15" t="n">
        <f aca="false">I192-DatosMinisterio!J192</f>
        <v>0</v>
      </c>
      <c r="L192" s="43" t="n">
        <f aca="false">J192-DatosMinisterio!K192</f>
        <v>0.331626238417812</v>
      </c>
      <c r="M192" s="44" t="n">
        <f aca="false">P226/P$247</f>
        <v>0.0552432572564914</v>
      </c>
      <c r="N192" s="43" t="n">
        <f aca="false">ROUND((N$213*M192),0)</f>
        <v>9534851</v>
      </c>
      <c r="O192" s="43" t="n">
        <f aca="false">N192-DatosMinisterio!L192</f>
        <v>0</v>
      </c>
      <c r="P192" s="14" t="n">
        <f aca="false">N192+J192</f>
        <v>10250885.3316262</v>
      </c>
      <c r="Q192" s="43" t="n">
        <f aca="false">P192-DatosMinisterio!M192</f>
        <v>0.331626238301396</v>
      </c>
      <c r="S192" s="14" t="n">
        <f aca="false">B192+DatosMinisterio!B192</f>
        <v>14130</v>
      </c>
      <c r="T192" s="14" t="n">
        <f aca="false">C192+DatosMinisterio!C192</f>
        <v>64</v>
      </c>
      <c r="U192" s="14" t="n">
        <f aca="false">D192+DatosMinisterio!D192</f>
        <v>527.336169117455</v>
      </c>
      <c r="V192" s="14" t="n">
        <f aca="false">E192+DatosMinisterio!E192</f>
        <v>288.252155443993</v>
      </c>
      <c r="W192" s="14" t="n">
        <f aca="false">F192+DatosMinisterio!F192</f>
        <v>100</v>
      </c>
      <c r="X192" s="14" t="n">
        <f aca="false">G192+DatosMinisterio!G192</f>
        <v>420</v>
      </c>
      <c r="Y192" s="14" t="n">
        <f aca="false">H192+DatosMinisterio!H192</f>
        <v>4</v>
      </c>
      <c r="Z192" s="14" t="n">
        <f aca="false">X192+0.33*Y192</f>
        <v>421.32</v>
      </c>
      <c r="AC192" s="50" t="n">
        <f aca="false">IF(T192&gt;0,S192/T192,0)</f>
        <v>220.78125</v>
      </c>
      <c r="AD192" s="51" t="n">
        <f aca="false">EXP((((AC192-AC$213)/AC$214+2)/4-1.9)^3)</f>
        <v>0.0893479985054107</v>
      </c>
      <c r="AE192" s="52" t="n">
        <f aca="false">S192/U192</f>
        <v>26.7950518616006</v>
      </c>
      <c r="AF192" s="51" t="n">
        <f aca="false">EXP((((AE192-AE$213)/AE$214+2)/4-1.9)^3)</f>
        <v>0.323209136810421</v>
      </c>
      <c r="AG192" s="51" t="n">
        <f aca="false">V192/U192</f>
        <v>0.546619352748758</v>
      </c>
      <c r="AH192" s="51" t="n">
        <f aca="false">EXP((((AG192-AG$213)/AG$214+2)/4-1.9)^3)</f>
        <v>0.0361500462115512</v>
      </c>
      <c r="AI192" s="51" t="n">
        <f aca="false">W192/U192</f>
        <v>0.189632355708426</v>
      </c>
      <c r="AJ192" s="51" t="n">
        <f aca="false">EXP((((AI192-AI$213)/AI$214+2)/4-1.9)^3)</f>
        <v>0.147697580900462</v>
      </c>
      <c r="AK192" s="51" t="n">
        <f aca="false">Z192/U192</f>
        <v>0.798959041070741</v>
      </c>
      <c r="AL192" s="51" t="n">
        <f aca="false">EXP((((AK192-AK$213)/AK$214+2)/4-1.9)^3)</f>
        <v>0.367716214979108</v>
      </c>
      <c r="AM192" s="51" t="n">
        <f aca="false">0.01*AD192+0.15*AF192+0.24*AH192+0.25*AJ192+0.35*AL192</f>
        <v>0.223675932065193</v>
      </c>
      <c r="AO192" s="44" t="n">
        <f aca="false">0.01*AD192/$AM$213</f>
        <v>0.000314860673708037</v>
      </c>
      <c r="AP192" s="43" t="n">
        <f aca="false">AO192*$J$213</f>
        <v>2860.21986367837</v>
      </c>
      <c r="AQ192" s="44" t="n">
        <f aca="false">0.15*AF192/$AM$213</f>
        <v>0.0170847441913138</v>
      </c>
      <c r="AR192" s="43" t="n">
        <f aca="false">AQ192*$J$213</f>
        <v>155199.200098174</v>
      </c>
      <c r="AS192" s="44" t="n">
        <f aca="false">0.24*AH192/$AM$213</f>
        <v>0.00305741006271509</v>
      </c>
      <c r="AT192" s="43" t="n">
        <f aca="false">AS192*$J$213</f>
        <v>27773.760659919</v>
      </c>
      <c r="AU192" s="44" t="n">
        <f aca="false">0.25*AJ192/$AM$213</f>
        <v>0.0130120877370718</v>
      </c>
      <c r="AV192" s="43" t="n">
        <f aca="false">AU192*$J$213</f>
        <v>118202.858982667</v>
      </c>
      <c r="AW192" s="44" t="n">
        <f aca="false">0.35*AL192/$AM$213</f>
        <v>0.0453538769658483</v>
      </c>
      <c r="AX192" s="43" t="n">
        <f aca="false">AW192*$J$213</f>
        <v>411998.2920218</v>
      </c>
    </row>
    <row r="193" customFormat="false" ht="13.8" hidden="false" customHeight="false" outlineLevel="0" collapsed="false">
      <c r="A193" s="13" t="s">
        <v>66</v>
      </c>
      <c r="B193" s="14"/>
      <c r="C193" s="14"/>
      <c r="D193" s="14"/>
      <c r="E193" s="14"/>
      <c r="F193" s="14"/>
      <c r="G193" s="14"/>
      <c r="H193" s="14"/>
      <c r="I193" s="15" t="n">
        <f aca="false">AO193+AQ193+AS193+AU193+AW193</f>
        <v>0.0408077141157917</v>
      </c>
      <c r="J193" s="43" t="n">
        <f aca="false">AP193+AR193+AT193+AV193+AX193</f>
        <v>370700.580452695</v>
      </c>
      <c r="K193" s="15" t="n">
        <f aca="false">I193-DatosMinisterio!J193</f>
        <v>0</v>
      </c>
      <c r="L193" s="43" t="n">
        <f aca="false">J193-DatosMinisterio!K193</f>
        <v>-0.419547305151355</v>
      </c>
      <c r="M193" s="44" t="n">
        <f aca="false">P227/P$247</f>
        <v>0.0627290685838857</v>
      </c>
      <c r="N193" s="43" t="n">
        <f aca="false">ROUND((N$213*M193),0)</f>
        <v>10826883</v>
      </c>
      <c r="O193" s="43" t="n">
        <f aca="false">N193-DatosMinisterio!L193</f>
        <v>-3</v>
      </c>
      <c r="P193" s="14" t="n">
        <f aca="false">N193+J193</f>
        <v>11197583.5804527</v>
      </c>
      <c r="Q193" s="43" t="n">
        <f aca="false">P193-DatosMinisterio!M193</f>
        <v>-3.41954730451107</v>
      </c>
      <c r="S193" s="14" t="n">
        <f aca="false">B193+DatosMinisterio!B193</f>
        <v>17275</v>
      </c>
      <c r="T193" s="14" t="n">
        <f aca="false">C193+DatosMinisterio!C193</f>
        <v>64</v>
      </c>
      <c r="U193" s="14" t="n">
        <f aca="false">D193+DatosMinisterio!D193</f>
        <v>851.501519874431</v>
      </c>
      <c r="V193" s="14" t="n">
        <f aca="false">E193+DatosMinisterio!E193</f>
        <v>571.952884044852</v>
      </c>
      <c r="W193" s="14" t="n">
        <f aca="false">F193+DatosMinisterio!F193</f>
        <v>164</v>
      </c>
      <c r="X193" s="14" t="n">
        <f aca="false">G193+DatosMinisterio!G193</f>
        <v>367</v>
      </c>
      <c r="Y193" s="14" t="n">
        <f aca="false">H193+DatosMinisterio!H193</f>
        <v>25</v>
      </c>
      <c r="Z193" s="14" t="n">
        <f aca="false">X193+0.33*Y193</f>
        <v>375.25</v>
      </c>
      <c r="AC193" s="50" t="n">
        <f aca="false">IF(T193&gt;0,S193/T193,0)</f>
        <v>269.921875</v>
      </c>
      <c r="AD193" s="51" t="n">
        <f aca="false">EXP((((AC193-AC$213)/AC$214+2)/4-1.9)^3)</f>
        <v>0.198498931471174</v>
      </c>
      <c r="AE193" s="52" t="n">
        <f aca="false">S193/U193</f>
        <v>20.2876913273713</v>
      </c>
      <c r="AF193" s="51" t="n">
        <f aca="false">EXP((((AE193-AE$213)/AE$214+2)/4-1.9)^3)</f>
        <v>0.068375623932577</v>
      </c>
      <c r="AG193" s="51" t="n">
        <f aca="false">V193/U193</f>
        <v>0.671699193360449</v>
      </c>
      <c r="AH193" s="51" t="n">
        <f aca="false">EXP((((AG193-AG$213)/AG$214+2)/4-1.9)^3)</f>
        <v>0.138567029152402</v>
      </c>
      <c r="AI193" s="51" t="n">
        <f aca="false">W193/U193</f>
        <v>0.192600948057244</v>
      </c>
      <c r="AJ193" s="51" t="n">
        <f aca="false">EXP((((AI193-AI$213)/AI$214+2)/4-1.9)^3)</f>
        <v>0.152777090428914</v>
      </c>
      <c r="AK193" s="51" t="n">
        <f aca="false">Z193/U193</f>
        <v>0.440692108283421</v>
      </c>
      <c r="AL193" s="51" t="n">
        <f aca="false">EXP((((AK193-AK$213)/AK$214+2)/4-1.9)^3)</f>
        <v>0.0917381101774246</v>
      </c>
      <c r="AM193" s="51" t="n">
        <f aca="false">0.01*AD193+0.15*AF193+0.24*AH193+0.25*AJ193+0.35*AL193</f>
        <v>0.115800031070502</v>
      </c>
      <c r="AO193" s="44" t="n">
        <f aca="false">0.01*AD193/$AM$213</f>
        <v>0.000699506517648006</v>
      </c>
      <c r="AP193" s="43" t="n">
        <f aca="false">AO193*$J$213</f>
        <v>6354.37386634242</v>
      </c>
      <c r="AQ193" s="44" t="n">
        <f aca="false">0.15*AF193/$AM$213</f>
        <v>0.00361431627625908</v>
      </c>
      <c r="AR193" s="43" t="n">
        <f aca="false">AQ193*$J$213</f>
        <v>32832.7418131559</v>
      </c>
      <c r="AS193" s="44" t="n">
        <f aca="false">0.24*AH193/$AM$213</f>
        <v>0.0117193827861752</v>
      </c>
      <c r="AT193" s="43" t="n">
        <f aca="false">AS193*$J$213</f>
        <v>106459.822499621</v>
      </c>
      <c r="AU193" s="44" t="n">
        <f aca="false">0.25*AJ193/$AM$213</f>
        <v>0.0134595901487062</v>
      </c>
      <c r="AV193" s="43" t="n">
        <f aca="false">AU193*$J$213</f>
        <v>122268.007137649</v>
      </c>
      <c r="AW193" s="44" t="n">
        <f aca="false">0.35*AL193/$AM$213</f>
        <v>0.0113149183870032</v>
      </c>
      <c r="AX193" s="43" t="n">
        <f aca="false">AW193*$J$213</f>
        <v>102785.635135927</v>
      </c>
    </row>
    <row r="194" customFormat="false" ht="13.8" hidden="false" customHeight="false" outlineLevel="0" collapsed="false">
      <c r="A194" s="13" t="s">
        <v>67</v>
      </c>
      <c r="B194" s="14"/>
      <c r="C194" s="14"/>
      <c r="D194" s="14"/>
      <c r="E194" s="14"/>
      <c r="F194" s="14"/>
      <c r="G194" s="14"/>
      <c r="H194" s="14"/>
      <c r="I194" s="15" t="n">
        <f aca="false">AO194+AQ194+AS194+AU194+AW194</f>
        <v>0.0242657450092146</v>
      </c>
      <c r="J194" s="43" t="n">
        <f aca="false">AP194+AR194+AT194+AV194+AX194</f>
        <v>220431.993189051</v>
      </c>
      <c r="K194" s="15" t="n">
        <f aca="false">I194-DatosMinisterio!J194</f>
        <v>0</v>
      </c>
      <c r="L194" s="43" t="n">
        <f aca="false">J194-DatosMinisterio!K194</f>
        <v>-0.00681094918400049</v>
      </c>
      <c r="M194" s="44" t="n">
        <f aca="false">P228/P$247</f>
        <v>0.0481811745081502</v>
      </c>
      <c r="N194" s="43" t="n">
        <f aca="false">ROUND((N$213*M194),0)</f>
        <v>8315952</v>
      </c>
      <c r="O194" s="43" t="n">
        <f aca="false">N194-DatosMinisterio!L194</f>
        <v>2</v>
      </c>
      <c r="P194" s="14" t="n">
        <f aca="false">N194+J194</f>
        <v>8536383.99318905</v>
      </c>
      <c r="Q194" s="43" t="n">
        <f aca="false">P194-DatosMinisterio!M194</f>
        <v>1.99318905174732</v>
      </c>
      <c r="S194" s="14" t="n">
        <f aca="false">B194+DatosMinisterio!B194</f>
        <v>11648</v>
      </c>
      <c r="T194" s="14" t="n">
        <f aca="false">C194+DatosMinisterio!C194</f>
        <v>55</v>
      </c>
      <c r="U194" s="14" t="n">
        <f aca="false">D194+DatosMinisterio!D194</f>
        <v>860.151789492559</v>
      </c>
      <c r="V194" s="14" t="n">
        <f aca="false">E194+DatosMinisterio!E194</f>
        <v>441.562092522862</v>
      </c>
      <c r="W194" s="14" t="n">
        <f aca="false">F194+DatosMinisterio!F194</f>
        <v>158</v>
      </c>
      <c r="X194" s="14" t="n">
        <f aca="false">G194+DatosMinisterio!G194</f>
        <v>340</v>
      </c>
      <c r="Y194" s="14" t="n">
        <f aca="false">H194+DatosMinisterio!H194</f>
        <v>37</v>
      </c>
      <c r="Z194" s="14" t="n">
        <f aca="false">X194+0.33*Y194</f>
        <v>352.21</v>
      </c>
      <c r="AC194" s="50" t="n">
        <f aca="false">IF(T194&gt;0,S194/T194,0)</f>
        <v>211.781818181818</v>
      </c>
      <c r="AD194" s="51" t="n">
        <f aca="false">EXP((((AC194-AC$213)/AC$214+2)/4-1.9)^3)</f>
        <v>0.0753833260427436</v>
      </c>
      <c r="AE194" s="52" t="n">
        <f aca="false">S194/U194</f>
        <v>13.5417959275207</v>
      </c>
      <c r="AF194" s="51" t="n">
        <f aca="false">EXP((((AE194-AE$213)/AE$214+2)/4-1.9)^3)</f>
        <v>0.0046886398643196</v>
      </c>
      <c r="AG194" s="51" t="n">
        <f aca="false">V194/U194</f>
        <v>0.513353687008381</v>
      </c>
      <c r="AH194" s="51" t="n">
        <f aca="false">EXP((((AG194-AG$213)/AG$214+2)/4-1.9)^3)</f>
        <v>0.023314107030381</v>
      </c>
      <c r="AI194" s="51" t="n">
        <f aca="false">W194/U194</f>
        <v>0.183688509319048</v>
      </c>
      <c r="AJ194" s="51" t="n">
        <f aca="false">EXP((((AI194-AI$213)/AI$214+2)/4-1.9)^3)</f>
        <v>0.137861584077009</v>
      </c>
      <c r="AK194" s="51" t="n">
        <f aca="false">Z194/U194</f>
        <v>0.409474239666215</v>
      </c>
      <c r="AL194" s="51" t="n">
        <f aca="false">EXP((((AK194-AK$213)/AK$214+2)/4-1.9)^3)</f>
        <v>0.0781170920111215</v>
      </c>
      <c r="AM194" s="51" t="n">
        <f aca="false">0.01*AD194+0.15*AF194+0.24*AH194+0.25*AJ194+0.35*AL194</f>
        <v>0.0688588931505116</v>
      </c>
      <c r="AO194" s="44" t="n">
        <f aca="false">0.01*AD194/$AM$213</f>
        <v>0.000265649429435551</v>
      </c>
      <c r="AP194" s="43" t="n">
        <f aca="false">AO194*$J$213</f>
        <v>2413.18093459633</v>
      </c>
      <c r="AQ194" s="44" t="n">
        <f aca="false">0.15*AF194/$AM$213</f>
        <v>0.000247840186318996</v>
      </c>
      <c r="AR194" s="43" t="n">
        <f aca="false">AQ194*$J$213</f>
        <v>2251.40032757685</v>
      </c>
      <c r="AS194" s="44" t="n">
        <f aca="false">0.24*AH194/$AM$213</f>
        <v>0.00197180343894352</v>
      </c>
      <c r="AT194" s="43" t="n">
        <f aca="false">AS194*$J$213</f>
        <v>17912.0221554415</v>
      </c>
      <c r="AU194" s="44" t="n">
        <f aca="false">0.25*AJ194/$AM$213</f>
        <v>0.012145541021357</v>
      </c>
      <c r="AV194" s="43" t="n">
        <f aca="false">AU194*$J$213</f>
        <v>110331.078426829</v>
      </c>
      <c r="AW194" s="44" t="n">
        <f aca="false">0.35*AL194/$AM$213</f>
        <v>0.00963491093315954</v>
      </c>
      <c r="AX194" s="43" t="n">
        <f aca="false">AW194*$J$213</f>
        <v>87524.3113446069</v>
      </c>
    </row>
    <row r="195" customFormat="false" ht="13.8" hidden="false" customHeight="false" outlineLevel="0" collapsed="false">
      <c r="A195" s="13" t="s">
        <v>68</v>
      </c>
      <c r="B195" s="14"/>
      <c r="C195" s="14"/>
      <c r="D195" s="14"/>
      <c r="E195" s="14"/>
      <c r="F195" s="14"/>
      <c r="G195" s="14"/>
      <c r="H195" s="14"/>
      <c r="I195" s="15" t="n">
        <f aca="false">AO195+AQ195+AS195+AU195+AW195</f>
        <v>0.034552184635595</v>
      </c>
      <c r="J195" s="43" t="n">
        <f aca="false">AP195+AR195+AT195+AV195+AX195</f>
        <v>313874.8439567</v>
      </c>
      <c r="K195" s="15" t="n">
        <f aca="false">I195-DatosMinisterio!J195</f>
        <v>0</v>
      </c>
      <c r="L195" s="43" t="n">
        <f aca="false">J195-DatosMinisterio!K195</f>
        <v>-0.156043299823068</v>
      </c>
      <c r="M195" s="44" t="n">
        <f aca="false">P229/P$247</f>
        <v>0.0469125971977562</v>
      </c>
      <c r="N195" s="43" t="n">
        <f aca="false">ROUND((N$213*M195),0)</f>
        <v>8096999</v>
      </c>
      <c r="O195" s="43" t="n">
        <f aca="false">N195-DatosMinisterio!L195</f>
        <v>0</v>
      </c>
      <c r="P195" s="14" t="n">
        <f aca="false">N195+J195</f>
        <v>8410873.8439567</v>
      </c>
      <c r="Q195" s="43" t="n">
        <f aca="false">P195-DatosMinisterio!M195</f>
        <v>-0.156043300405145</v>
      </c>
      <c r="S195" s="14" t="n">
        <f aca="false">B195+DatosMinisterio!B195</f>
        <v>9216</v>
      </c>
      <c r="T195" s="14" t="n">
        <f aca="false">C195+DatosMinisterio!C195</f>
        <v>49</v>
      </c>
      <c r="U195" s="14" t="n">
        <f aca="false">D195+DatosMinisterio!D195</f>
        <v>448.882388942995</v>
      </c>
      <c r="V195" s="14" t="n">
        <f aca="false">E195+DatosMinisterio!E195</f>
        <v>296.667099160314</v>
      </c>
      <c r="W195" s="14" t="n">
        <f aca="false">F195+DatosMinisterio!F195</f>
        <v>47.5</v>
      </c>
      <c r="X195" s="14" t="n">
        <f aca="false">G195+DatosMinisterio!G195</f>
        <v>220</v>
      </c>
      <c r="Y195" s="14" t="n">
        <f aca="false">H195+DatosMinisterio!H195</f>
        <v>25</v>
      </c>
      <c r="Z195" s="14" t="n">
        <f aca="false">X195+0.33*Y195</f>
        <v>228.25</v>
      </c>
      <c r="AC195" s="50" t="n">
        <f aca="false">IF(T195&gt;0,S195/T195,0)</f>
        <v>188.081632653061</v>
      </c>
      <c r="AD195" s="51" t="n">
        <f aca="false">EXP((((AC195-AC$213)/AC$214+2)/4-1.9)^3)</f>
        <v>0.0463990713646151</v>
      </c>
      <c r="AE195" s="52" t="n">
        <f aca="false">S195/U195</f>
        <v>20.5309903596382</v>
      </c>
      <c r="AF195" s="51" t="n">
        <f aca="false">EXP((((AE195-AE$213)/AE$214+2)/4-1.9)^3)</f>
        <v>0.0736772760583185</v>
      </c>
      <c r="AG195" s="51" t="n">
        <f aca="false">V195/U195</f>
        <v>0.660901622491562</v>
      </c>
      <c r="AH195" s="51" t="n">
        <f aca="false">EXP((((AG195-AG$213)/AG$214+2)/4-1.9)^3)</f>
        <v>0.125607348490555</v>
      </c>
      <c r="AI195" s="51" t="n">
        <f aca="false">W195/U195</f>
        <v>0.105818363941278</v>
      </c>
      <c r="AJ195" s="51" t="n">
        <f aca="false">EXP((((AI195-AI$213)/AI$214+2)/4-1.9)^3)</f>
        <v>0.0477087832651373</v>
      </c>
      <c r="AK195" s="51" t="n">
        <f aca="false">Z195/U195</f>
        <v>0.508485085675718</v>
      </c>
      <c r="AL195" s="51" t="n">
        <f aca="false">EXP((((AK195-AK$213)/AK$214+2)/4-1.9)^3)</f>
        <v>0.127029075551401</v>
      </c>
      <c r="AM195" s="51" t="n">
        <f aca="false">0.01*AD195+0.15*AF195+0.24*AH195+0.25*AJ195+0.35*AL195</f>
        <v>0.0980487180194018</v>
      </c>
      <c r="AO195" s="44" t="n">
        <f aca="false">0.01*AD195/$AM$213</f>
        <v>0.000163509458674727</v>
      </c>
      <c r="AP195" s="43" t="n">
        <f aca="false">AO195*$J$213</f>
        <v>1485.33316686737</v>
      </c>
      <c r="AQ195" s="44" t="n">
        <f aca="false">0.15*AF195/$AM$213</f>
        <v>0.00389456011853869</v>
      </c>
      <c r="AR195" s="43" t="n">
        <f aca="false">AQ195*$J$213</f>
        <v>35378.4995761751</v>
      </c>
      <c r="AS195" s="44" t="n">
        <f aca="false">0.24*AH195/$AM$213</f>
        <v>0.0106233106585427</v>
      </c>
      <c r="AT195" s="43" t="n">
        <f aca="false">AS195*$J$213</f>
        <v>96503.0145103654</v>
      </c>
      <c r="AU195" s="44" t="n">
        <f aca="false">0.25*AJ195/$AM$213</f>
        <v>0.00420312147220123</v>
      </c>
      <c r="AV195" s="43" t="n">
        <f aca="false">AU195*$J$213</f>
        <v>38181.4959063152</v>
      </c>
      <c r="AW195" s="44" t="n">
        <f aca="false">0.35*AL195/$AM$213</f>
        <v>0.0156676829276376</v>
      </c>
      <c r="AX195" s="43" t="n">
        <f aca="false">AW195*$J$213</f>
        <v>142326.500796977</v>
      </c>
    </row>
    <row r="196" customFormat="false" ht="13.8" hidden="false" customHeight="false" outlineLevel="0" collapsed="false">
      <c r="A196" s="13" t="s">
        <v>69</v>
      </c>
      <c r="B196" s="14"/>
      <c r="C196" s="14"/>
      <c r="D196" s="14"/>
      <c r="E196" s="14"/>
      <c r="F196" s="14"/>
      <c r="G196" s="14"/>
      <c r="H196" s="14"/>
      <c r="I196" s="15" t="n">
        <f aca="false">AO196+AQ196+AS196+AU196+AW196</f>
        <v>0.0135951501609844</v>
      </c>
      <c r="J196" s="43" t="n">
        <f aca="false">AP196+AR196+AT196+AV196+AX196</f>
        <v>123499.445269545</v>
      </c>
      <c r="K196" s="15" t="n">
        <f aca="false">I196-DatosMinisterio!J196</f>
        <v>0</v>
      </c>
      <c r="L196" s="43" t="n">
        <f aca="false">J196-DatosMinisterio!K196</f>
        <v>0.445269545482006</v>
      </c>
      <c r="M196" s="44" t="n">
        <f aca="false">P230/P$247</f>
        <v>0.0200697384235364</v>
      </c>
      <c r="N196" s="43" t="n">
        <f aca="false">ROUND((N$213*M196),0)</f>
        <v>3463988</v>
      </c>
      <c r="O196" s="43" t="n">
        <f aca="false">N196-DatosMinisterio!L196</f>
        <v>1</v>
      </c>
      <c r="P196" s="14" t="n">
        <f aca="false">N196+J196</f>
        <v>3587487.44526955</v>
      </c>
      <c r="Q196" s="43" t="n">
        <f aca="false">P196-DatosMinisterio!M196</f>
        <v>1.44526954554021</v>
      </c>
      <c r="S196" s="14" t="n">
        <f aca="false">B196+DatosMinisterio!B196</f>
        <v>15464</v>
      </c>
      <c r="T196" s="14" t="n">
        <f aca="false">C196+DatosMinisterio!C196</f>
        <v>65</v>
      </c>
      <c r="U196" s="14" t="n">
        <f aca="false">D196+DatosMinisterio!D196</f>
        <v>787.294757147325</v>
      </c>
      <c r="V196" s="14" t="n">
        <f aca="false">E196+DatosMinisterio!E196</f>
        <v>366.491462880141</v>
      </c>
      <c r="W196" s="14" t="n">
        <f aca="false">F196+DatosMinisterio!F196</f>
        <v>85</v>
      </c>
      <c r="X196" s="14" t="n">
        <f aca="false">G196+DatosMinisterio!G196</f>
        <v>220</v>
      </c>
      <c r="Y196" s="14" t="n">
        <f aca="false">H196+DatosMinisterio!H196</f>
        <v>27</v>
      </c>
      <c r="Z196" s="14" t="n">
        <f aca="false">X196+0.33*Y196</f>
        <v>228.91</v>
      </c>
      <c r="AC196" s="50" t="n">
        <f aca="false">IF(T196&gt;0,S196/T196,0)</f>
        <v>237.907692307692</v>
      </c>
      <c r="AD196" s="51" t="n">
        <f aca="false">EXP((((AC196-AC$213)/AC$214+2)/4-1.9)^3)</f>
        <v>0.120913304643431</v>
      </c>
      <c r="AE196" s="52" t="n">
        <f aca="false">S196/U196</f>
        <v>19.6419445952264</v>
      </c>
      <c r="AF196" s="51" t="n">
        <f aca="false">EXP((((AE196-AE$213)/AE$214+2)/4-1.9)^3)</f>
        <v>0.0556971148370235</v>
      </c>
      <c r="AG196" s="51" t="n">
        <f aca="false">V196/U196</f>
        <v>0.465507307845008</v>
      </c>
      <c r="AH196" s="51" t="n">
        <f aca="false">EXP((((AG196-AG$213)/AG$214+2)/4-1.9)^3)</f>
        <v>0.0116217816097012</v>
      </c>
      <c r="AI196" s="51" t="n">
        <f aca="false">W196/U196</f>
        <v>0.107964646313648</v>
      </c>
      <c r="AJ196" s="51" t="n">
        <f aca="false">EXP((((AI196-AI$213)/AI$214+2)/4-1.9)^3)</f>
        <v>0.0493286962542488</v>
      </c>
      <c r="AK196" s="51" t="n">
        <f aca="false">Z196/U196</f>
        <v>0.290755143384201</v>
      </c>
      <c r="AL196" s="51" t="n">
        <f aca="false">EXP((((AK196-AK$213)/AK$214+2)/4-1.9)^3)</f>
        <v>0.0396967121947408</v>
      </c>
      <c r="AM196" s="51" t="n">
        <f aca="false">0.01*AD196+0.15*AF196+0.24*AH196+0.25*AJ196+0.35*AL196</f>
        <v>0.0385789511900376</v>
      </c>
      <c r="AO196" s="44" t="n">
        <f aca="false">0.01*AD196/$AM$213</f>
        <v>0.000426096221483802</v>
      </c>
      <c r="AP196" s="43" t="n">
        <f aca="false">AO196*$J$213</f>
        <v>3870.6925897528</v>
      </c>
      <c r="AQ196" s="44" t="n">
        <f aca="false">0.15*AF196/$AM$213</f>
        <v>0.00294413384650979</v>
      </c>
      <c r="AR196" s="43" t="n">
        <f aca="false">AQ196*$J$213</f>
        <v>26744.7503365365</v>
      </c>
      <c r="AS196" s="44" t="n">
        <f aca="false">0.24*AH196/$AM$213</f>
        <v>0.000982918578644135</v>
      </c>
      <c r="AT196" s="43" t="n">
        <f aca="false">AS196*$J$213</f>
        <v>8928.91198480819</v>
      </c>
      <c r="AU196" s="44" t="n">
        <f aca="false">0.25*AJ196/$AM$213</f>
        <v>0.00434583504822755</v>
      </c>
      <c r="AV196" s="43" t="n">
        <f aca="false">AU196*$J$213</f>
        <v>39477.917590738</v>
      </c>
      <c r="AW196" s="44" t="n">
        <f aca="false">0.35*AL196/$AM$213</f>
        <v>0.00489616646611913</v>
      </c>
      <c r="AX196" s="43" t="n">
        <f aca="false">AW196*$J$213</f>
        <v>44477.1727677099</v>
      </c>
    </row>
    <row r="197" customFormat="false" ht="13.8" hidden="false" customHeight="false" outlineLevel="0" collapsed="false">
      <c r="A197" s="13" t="s">
        <v>70</v>
      </c>
      <c r="B197" s="14"/>
      <c r="C197" s="14"/>
      <c r="D197" s="14"/>
      <c r="E197" s="14"/>
      <c r="F197" s="14"/>
      <c r="G197" s="14"/>
      <c r="H197" s="14"/>
      <c r="I197" s="15" t="n">
        <f aca="false">AO197+AQ197+AS197+AU197+AW197</f>
        <v>0.0159984945053241</v>
      </c>
      <c r="J197" s="43" t="n">
        <f aca="false">AP197+AR197+AT197+AV197+AX197</f>
        <v>145331.619964419</v>
      </c>
      <c r="K197" s="15" t="n">
        <f aca="false">I197-DatosMinisterio!J197</f>
        <v>5.89805981832114E-017</v>
      </c>
      <c r="L197" s="43" t="n">
        <f aca="false">J197-DatosMinisterio!K197</f>
        <v>-0.380035581329139</v>
      </c>
      <c r="M197" s="44" t="n">
        <f aca="false">P231/P$247</f>
        <v>0.0193052185514602</v>
      </c>
      <c r="N197" s="43" t="n">
        <f aca="false">ROUND((N$213*M197),0)</f>
        <v>3332033</v>
      </c>
      <c r="O197" s="43" t="n">
        <f aca="false">N197-DatosMinisterio!L197</f>
        <v>1</v>
      </c>
      <c r="P197" s="14" t="n">
        <f aca="false">N197+J197</f>
        <v>3477364.61996442</v>
      </c>
      <c r="Q197" s="43" t="n">
        <f aca="false">P197-DatosMinisterio!M197</f>
        <v>0.619964418467134</v>
      </c>
      <c r="S197" s="14" t="n">
        <f aca="false">B197+DatosMinisterio!B197</f>
        <v>6317</v>
      </c>
      <c r="T197" s="14" t="n">
        <f aca="false">C197+DatosMinisterio!C197</f>
        <v>52</v>
      </c>
      <c r="U197" s="14" t="n">
        <f aca="false">D197+DatosMinisterio!D197</f>
        <v>315.137275897253</v>
      </c>
      <c r="V197" s="14" t="n">
        <f aca="false">E197+DatosMinisterio!E197</f>
        <v>180.440299612668</v>
      </c>
      <c r="W197" s="14" t="n">
        <f aca="false">F197+DatosMinisterio!F197</f>
        <v>26.5</v>
      </c>
      <c r="X197" s="14" t="n">
        <f aca="false">G197+DatosMinisterio!G197</f>
        <v>93</v>
      </c>
      <c r="Y197" s="14" t="n">
        <f aca="false">H197+DatosMinisterio!H197</f>
        <v>13</v>
      </c>
      <c r="Z197" s="14" t="n">
        <f aca="false">X197+0.33*Y197</f>
        <v>97.29</v>
      </c>
      <c r="AC197" s="50" t="n">
        <f aca="false">IF(T197&gt;0,S197/T197,0)</f>
        <v>121.480769230769</v>
      </c>
      <c r="AD197" s="51" t="n">
        <f aca="false">EXP((((AC197-AC$213)/AC$214+2)/4-1.9)^3)</f>
        <v>0.00864374037958663</v>
      </c>
      <c r="AE197" s="52" t="n">
        <f aca="false">S197/U197</f>
        <v>20.0452326117701</v>
      </c>
      <c r="AF197" s="51" t="n">
        <f aca="false">EXP((((AE197-AE$213)/AE$214+2)/4-1.9)^3)</f>
        <v>0.0633827348204323</v>
      </c>
      <c r="AG197" s="51" t="n">
        <f aca="false">V197/U197</f>
        <v>0.572576821002599</v>
      </c>
      <c r="AH197" s="51" t="n">
        <f aca="false">EXP((((AG197-AG$213)/AG$214+2)/4-1.9)^3)</f>
        <v>0.0496593129737455</v>
      </c>
      <c r="AI197" s="51" t="n">
        <f aca="false">W197/U197</f>
        <v>0.0840903378521303</v>
      </c>
      <c r="AJ197" s="51" t="n">
        <f aca="false">EXP((((AI197-AI$213)/AI$214+2)/4-1.9)^3)</f>
        <v>0.0335512507488399</v>
      </c>
      <c r="AK197" s="51" t="n">
        <f aca="false">Z197/U197</f>
        <v>0.308722602627689</v>
      </c>
      <c r="AL197" s="51" t="n">
        <f aca="false">EXP((((AK197-AK$213)/AK$214+2)/4-1.9)^3)</f>
        <v>0.0442829282084569</v>
      </c>
      <c r="AM197" s="51" t="n">
        <f aca="false">0.01*AD197+0.15*AF197+0.24*AH197+0.25*AJ197+0.35*AL197</f>
        <v>0.0453989203007295</v>
      </c>
      <c r="AO197" s="44" t="n">
        <f aca="false">0.01*AD197/$AM$213</f>
        <v>3.04603792451959E-005</v>
      </c>
      <c r="AP197" s="43" t="n">
        <f aca="false">AO197*$J$213</f>
        <v>276.704552354078</v>
      </c>
      <c r="AQ197" s="44" t="n">
        <f aca="false">0.15*AF197/$AM$213</f>
        <v>0.00335039356015523</v>
      </c>
      <c r="AR197" s="43" t="n">
        <f aca="false">AQ197*$J$213</f>
        <v>30435.2464823285</v>
      </c>
      <c r="AS197" s="44" t="n">
        <f aca="false">0.24*AH197/$AM$213</f>
        <v>0.0041999637373889</v>
      </c>
      <c r="AT197" s="43" t="n">
        <f aca="false">AS197*$J$213</f>
        <v>38152.8107875035</v>
      </c>
      <c r="AU197" s="44" t="n">
        <f aca="false">0.25*AJ197/$AM$213</f>
        <v>0.00295584948494601</v>
      </c>
      <c r="AV197" s="43" t="n">
        <f aca="false">AU197*$J$213</f>
        <v>26851.1761450578</v>
      </c>
      <c r="AW197" s="44" t="n">
        <f aca="false">0.35*AL197/$AM$213</f>
        <v>0.00546182734358873</v>
      </c>
      <c r="AX197" s="43" t="n">
        <f aca="false">AW197*$J$213</f>
        <v>49615.6819971748</v>
      </c>
    </row>
    <row r="198" customFormat="false" ht="13.8" hidden="false" customHeight="false" outlineLevel="0" collapsed="false">
      <c r="A198" s="13" t="s">
        <v>71</v>
      </c>
      <c r="B198" s="14"/>
      <c r="C198" s="14"/>
      <c r="D198" s="14"/>
      <c r="E198" s="14"/>
      <c r="F198" s="14"/>
      <c r="G198" s="14"/>
      <c r="H198" s="14"/>
      <c r="I198" s="15" t="n">
        <f aca="false">AO198+AQ198+AS198+AU198+AW198</f>
        <v>0.02206234539676</v>
      </c>
      <c r="J198" s="43" t="n">
        <f aca="false">AP198+AR198+AT198+AV198+AX198</f>
        <v>200416.132634145</v>
      </c>
      <c r="K198" s="15" t="n">
        <f aca="false">I198-DatosMinisterio!J198</f>
        <v>1.45716771982052E-016</v>
      </c>
      <c r="L198" s="43" t="n">
        <f aca="false">J198-DatosMinisterio!K198</f>
        <v>0.13263414541143</v>
      </c>
      <c r="M198" s="44" t="n">
        <f aca="false">P232/P$247</f>
        <v>0.0206731688617086</v>
      </c>
      <c r="N198" s="43" t="n">
        <f aca="false">ROUND((N$213*M198),0)</f>
        <v>3568138</v>
      </c>
      <c r="O198" s="43" t="n">
        <f aca="false">N198-DatosMinisterio!L198</f>
        <v>-1</v>
      </c>
      <c r="P198" s="14" t="n">
        <f aca="false">N198+J198</f>
        <v>3768554.13263415</v>
      </c>
      <c r="Q198" s="43" t="n">
        <f aca="false">P198-DatosMinisterio!M198</f>
        <v>-0.867365854792297</v>
      </c>
      <c r="S198" s="14" t="n">
        <f aca="false">B198+DatosMinisterio!B198</f>
        <v>7507</v>
      </c>
      <c r="T198" s="14" t="n">
        <f aca="false">C198+DatosMinisterio!C198</f>
        <v>37</v>
      </c>
      <c r="U198" s="14" t="n">
        <f aca="false">D198+DatosMinisterio!D198</f>
        <v>309.016044239448</v>
      </c>
      <c r="V198" s="14" t="n">
        <f aca="false">E198+DatosMinisterio!E198</f>
        <v>138.95979020979</v>
      </c>
      <c r="W198" s="14" t="n">
        <f aca="false">F198+DatosMinisterio!F198</f>
        <v>26</v>
      </c>
      <c r="X198" s="14" t="n">
        <f aca="false">G198+DatosMinisterio!G198</f>
        <v>111</v>
      </c>
      <c r="Y198" s="14" t="n">
        <f aca="false">H198+DatosMinisterio!H198</f>
        <v>8</v>
      </c>
      <c r="Z198" s="14" t="n">
        <f aca="false">X198+0.33*Y198</f>
        <v>113.64</v>
      </c>
      <c r="AC198" s="50" t="n">
        <f aca="false">IF(T198&gt;0,S198/T198,0)</f>
        <v>202.891891891892</v>
      </c>
      <c r="AD198" s="51" t="n">
        <f aca="false">EXP((((AC198-AC$213)/AC$214+2)/4-1.9)^3)</f>
        <v>0.0632472908325486</v>
      </c>
      <c r="AE198" s="52" t="n">
        <f aca="false">S198/U198</f>
        <v>24.2932370015812</v>
      </c>
      <c r="AF198" s="51" t="n">
        <f aca="false">EXP((((AE198-AE$213)/AE$214+2)/4-1.9)^3)</f>
        <v>0.197261201471597</v>
      </c>
      <c r="AG198" s="51" t="n">
        <f aca="false">V198/U198</f>
        <v>0.449684709904946</v>
      </c>
      <c r="AH198" s="51" t="n">
        <f aca="false">EXP((((AG198-AG$213)/AG$214+2)/4-1.9)^3)</f>
        <v>0.00907063845878687</v>
      </c>
      <c r="AI198" s="51" t="n">
        <f aca="false">W198/U198</f>
        <v>0.0841380261144412</v>
      </c>
      <c r="AJ198" s="51" t="n">
        <f aca="false">EXP((((AI198-AI$213)/AI$214+2)/4-1.9)^3)</f>
        <v>0.033578134515631</v>
      </c>
      <c r="AK198" s="51" t="n">
        <f aca="false">Z198/U198</f>
        <v>0.367747895678658</v>
      </c>
      <c r="AL198" s="51" t="n">
        <f aca="false">EXP((((AK198-AK$213)/AK$214+2)/4-1.9)^3)</f>
        <v>0.0623233346370367</v>
      </c>
      <c r="AM198" s="51" t="n">
        <f aca="false">0.01*AD198+0.15*AF198+0.24*AH198+0.25*AJ198+0.35*AL198</f>
        <v>0.0626063071110445</v>
      </c>
      <c r="AO198" s="44" t="n">
        <f aca="false">0.01*AD198/$AM$213</f>
        <v>0.000222882268599877</v>
      </c>
      <c r="AP198" s="43" t="n">
        <f aca="false">AO198*$J$213</f>
        <v>2024.68058142504</v>
      </c>
      <c r="AQ198" s="44" t="n">
        <f aca="false">0.15*AF198/$AM$213</f>
        <v>0.0104271717045865</v>
      </c>
      <c r="AR198" s="43" t="n">
        <f aca="false">AQ198*$J$213</f>
        <v>94721.272365372</v>
      </c>
      <c r="AS198" s="44" t="n">
        <f aca="false">0.24*AH198/$AM$213</f>
        <v>0.000767154241985006</v>
      </c>
      <c r="AT198" s="43" t="n">
        <f aca="false">AS198*$J$213</f>
        <v>6968.8912736854</v>
      </c>
      <c r="AU198" s="44" t="n">
        <f aca="false">0.25*AJ198/$AM$213</f>
        <v>0.00295821793221546</v>
      </c>
      <c r="AV198" s="43" t="n">
        <f aca="false">AU198*$J$213</f>
        <v>26872.6913118978</v>
      </c>
      <c r="AW198" s="44" t="n">
        <f aca="false">0.35*AL198/$AM$213</f>
        <v>0.00768691924937318</v>
      </c>
      <c r="AX198" s="43" t="n">
        <f aca="false">AW198*$J$213</f>
        <v>69828.5971017652</v>
      </c>
    </row>
    <row r="199" customFormat="false" ht="13.8" hidden="false" customHeight="false" outlineLevel="0" collapsed="false">
      <c r="A199" s="13" t="s">
        <v>72</v>
      </c>
      <c r="B199" s="14"/>
      <c r="C199" s="14"/>
      <c r="D199" s="14"/>
      <c r="E199" s="14"/>
      <c r="F199" s="14"/>
      <c r="G199" s="14"/>
      <c r="H199" s="14"/>
      <c r="I199" s="15" t="n">
        <f aca="false">AO199+AQ199+AS199+AU199+AW199</f>
        <v>0.0416505873465859</v>
      </c>
      <c r="J199" s="43" t="n">
        <f aca="false">AP199+AR199+AT199+AV199+AX199</f>
        <v>378357.309153961</v>
      </c>
      <c r="K199" s="15" t="n">
        <f aca="false">I199-DatosMinisterio!J199</f>
        <v>-2.35922392732846E-016</v>
      </c>
      <c r="L199" s="43" t="n">
        <f aca="false">J199-DatosMinisterio!K199</f>
        <v>0.309153961075936</v>
      </c>
      <c r="M199" s="44" t="n">
        <f aca="false">P233/P$247</f>
        <v>0.0230282476227836</v>
      </c>
      <c r="N199" s="43" t="n">
        <f aca="false">ROUND((N$213*M199),0)</f>
        <v>3974619</v>
      </c>
      <c r="O199" s="43" t="n">
        <f aca="false">N199-DatosMinisterio!L199</f>
        <v>0</v>
      </c>
      <c r="P199" s="14" t="n">
        <f aca="false">N199+J199</f>
        <v>4352976.30915396</v>
      </c>
      <c r="Q199" s="43" t="n">
        <f aca="false">P199-DatosMinisterio!M199</f>
        <v>0.309153961017728</v>
      </c>
      <c r="S199" s="14" t="n">
        <f aca="false">B199+DatosMinisterio!B199</f>
        <v>10659</v>
      </c>
      <c r="T199" s="14" t="n">
        <f aca="false">C199+DatosMinisterio!C199</f>
        <v>55</v>
      </c>
      <c r="U199" s="14" t="n">
        <f aca="false">D199+DatosMinisterio!D199</f>
        <v>424.986300538114</v>
      </c>
      <c r="V199" s="14" t="n">
        <f aca="false">E199+DatosMinisterio!E199</f>
        <v>322.379133895233</v>
      </c>
      <c r="W199" s="14" t="n">
        <f aca="false">F199+DatosMinisterio!F199</f>
        <v>32</v>
      </c>
      <c r="X199" s="14" t="n">
        <f aca="false">G199+DatosMinisterio!G199</f>
        <v>97</v>
      </c>
      <c r="Y199" s="14" t="n">
        <f aca="false">H199+DatosMinisterio!H199</f>
        <v>10</v>
      </c>
      <c r="Z199" s="14" t="n">
        <f aca="false">X199+0.33*Y199</f>
        <v>100.3</v>
      </c>
      <c r="AC199" s="50" t="n">
        <f aca="false">IF(T199&gt;0,S199/T199,0)</f>
        <v>193.8</v>
      </c>
      <c r="AD199" s="51" t="n">
        <f aca="false">EXP((((AC199-AC$213)/AC$214+2)/4-1.9)^3)</f>
        <v>0.0524306419050345</v>
      </c>
      <c r="AE199" s="52" t="n">
        <f aca="false">S199/U199</f>
        <v>25.0808084554812</v>
      </c>
      <c r="AF199" s="51" t="n">
        <f aca="false">EXP((((AE199-AE$213)/AE$214+2)/4-1.9)^3)</f>
        <v>0.233436078750969</v>
      </c>
      <c r="AG199" s="51" t="n">
        <f aca="false">V199/U199</f>
        <v>0.758563590136998</v>
      </c>
      <c r="AH199" s="51" t="n">
        <f aca="false">EXP((((AG199-AG$213)/AG$214+2)/4-1.9)^3)</f>
        <v>0.27345608355167</v>
      </c>
      <c r="AI199" s="51" t="n">
        <f aca="false">W199/U199</f>
        <v>0.0752965447579884</v>
      </c>
      <c r="AJ199" s="51" t="n">
        <f aca="false">EXP((((AI199-AI$213)/AI$214+2)/4-1.9)^3)</f>
        <v>0.0288818284503308</v>
      </c>
      <c r="AK199" s="51" t="n">
        <f aca="false">Z199/U199</f>
        <v>0.23600760747582</v>
      </c>
      <c r="AL199" s="51" t="n">
        <f aca="false">EXP((((AK199-AK$213)/AK$214+2)/4-1.9)^3)</f>
        <v>0.0280063332648827</v>
      </c>
      <c r="AM199" s="51" t="n">
        <f aca="false">0.01*AD199+0.15*AF199+0.24*AH199+0.25*AJ199+0.35*AL199</f>
        <v>0.118191852039388</v>
      </c>
      <c r="AO199" s="44" t="n">
        <f aca="false">0.01*AD199/$AM$213</f>
        <v>0.000184764600319102</v>
      </c>
      <c r="AP199" s="43" t="n">
        <f aca="false">AO199*$J$213</f>
        <v>1678.41659523135</v>
      </c>
      <c r="AQ199" s="44" t="n">
        <f aca="false">0.15*AF199/$AM$213</f>
        <v>0.0123393655570541</v>
      </c>
      <c r="AR199" s="43" t="n">
        <f aca="false">AQ199*$J$213</f>
        <v>112091.796208889</v>
      </c>
      <c r="AS199" s="44" t="n">
        <f aca="false">0.24*AH199/$AM$213</f>
        <v>0.0231276988324951</v>
      </c>
      <c r="AT199" s="43" t="n">
        <f aca="false">AS199*$J$213</f>
        <v>210093.889537991</v>
      </c>
      <c r="AU199" s="44" t="n">
        <f aca="false">0.25*AJ199/$AM$213</f>
        <v>0.00254447556629945</v>
      </c>
      <c r="AV199" s="43" t="n">
        <f aca="false">AU199*$J$213</f>
        <v>23114.2221467851</v>
      </c>
      <c r="AW199" s="44" t="n">
        <f aca="false">0.35*AL199/$AM$213</f>
        <v>0.00345428279041815</v>
      </c>
      <c r="AX199" s="43" t="n">
        <f aca="false">AW199*$J$213</f>
        <v>31378.9846650645</v>
      </c>
    </row>
    <row r="200" customFormat="false" ht="13.8" hidden="false" customHeight="false" outlineLevel="0" collapsed="false">
      <c r="A200" s="13" t="s">
        <v>73</v>
      </c>
      <c r="B200" s="14"/>
      <c r="C200" s="14"/>
      <c r="D200" s="14"/>
      <c r="E200" s="14"/>
      <c r="F200" s="14"/>
      <c r="G200" s="14"/>
      <c r="H200" s="14"/>
      <c r="I200" s="15" t="n">
        <f aca="false">AO200+AQ200+AS200+AU200+AW200</f>
        <v>0.109033932130603</v>
      </c>
      <c r="J200" s="43" t="n">
        <f aca="false">AP200+AR200+AT200+AV200+AX200</f>
        <v>990473.071222903</v>
      </c>
      <c r="K200" s="15" t="n">
        <f aca="false">I200-DatosMinisterio!J200</f>
        <v>0</v>
      </c>
      <c r="L200" s="43" t="n">
        <f aca="false">J200-DatosMinisterio!K200</f>
        <v>0.0712229029741138</v>
      </c>
      <c r="M200" s="44" t="n">
        <f aca="false">P234/P$247</f>
        <v>0.0285621875124999</v>
      </c>
      <c r="N200" s="43" t="n">
        <f aca="false">ROUND((N$213*M200),0)</f>
        <v>4929763</v>
      </c>
      <c r="O200" s="43" t="n">
        <f aca="false">N200-DatosMinisterio!L200</f>
        <v>-1</v>
      </c>
      <c r="P200" s="14" t="n">
        <f aca="false">N200+J200</f>
        <v>5920236.0712229</v>
      </c>
      <c r="Q200" s="43" t="n">
        <f aca="false">P200-DatosMinisterio!M200</f>
        <v>-0.928777096793056</v>
      </c>
      <c r="S200" s="14" t="n">
        <f aca="false">B200+DatosMinisterio!B200</f>
        <v>8289</v>
      </c>
      <c r="T200" s="14" t="n">
        <f aca="false">C200+DatosMinisterio!C200</f>
        <v>50</v>
      </c>
      <c r="U200" s="14" t="n">
        <f aca="false">D200+DatosMinisterio!D200</f>
        <v>305.556417280862</v>
      </c>
      <c r="V200" s="14" t="n">
        <f aca="false">E200+DatosMinisterio!E200</f>
        <v>200.360606060606</v>
      </c>
      <c r="W200" s="14" t="n">
        <f aca="false">F200+DatosMinisterio!F200</f>
        <v>77</v>
      </c>
      <c r="X200" s="14" t="n">
        <f aca="false">G200+DatosMinisterio!G200</f>
        <v>254</v>
      </c>
      <c r="Y200" s="14" t="n">
        <f aca="false">H200+DatosMinisterio!H200</f>
        <v>47</v>
      </c>
      <c r="Z200" s="14" t="n">
        <f aca="false">X200+0.33*Y200</f>
        <v>269.51</v>
      </c>
      <c r="AC200" s="50" t="n">
        <f aca="false">IF(T200&gt;0,S200/T200,0)</f>
        <v>165.78</v>
      </c>
      <c r="AD200" s="51" t="n">
        <f aca="false">EXP((((AC200-AC$213)/AC$214+2)/4-1.9)^3)</f>
        <v>0.0278938906425878</v>
      </c>
      <c r="AE200" s="52" t="n">
        <f aca="false">S200/U200</f>
        <v>27.1275598587115</v>
      </c>
      <c r="AF200" s="51" t="n">
        <f aca="false">EXP((((AE200-AE$213)/AE$214+2)/4-1.9)^3)</f>
        <v>0.342128763155555</v>
      </c>
      <c r="AG200" s="51" t="n">
        <f aca="false">V200/U200</f>
        <v>0.655723770567836</v>
      </c>
      <c r="AH200" s="51" t="n">
        <f aca="false">EXP((((AG200-AG$213)/AG$214+2)/4-1.9)^3)</f>
        <v>0.119694338446638</v>
      </c>
      <c r="AI200" s="51" t="n">
        <f aca="false">W200/U200</f>
        <v>0.251999289313642</v>
      </c>
      <c r="AJ200" s="51" t="n">
        <f aca="false">EXP((((AI200-AI$213)/AI$214+2)/4-1.9)^3)</f>
        <v>0.27712452898959</v>
      </c>
      <c r="AK200" s="51" t="n">
        <f aca="false">Z200/U200</f>
        <v>0.882030239778179</v>
      </c>
      <c r="AL200" s="51" t="n">
        <f aca="false">EXP((((AK200-AK$213)/AK$214+2)/4-1.9)^3)</f>
        <v>0.456570030998667</v>
      </c>
      <c r="AM200" s="51" t="n">
        <f aca="false">0.01*AD200+0.15*AF200+0.24*AH200+0.25*AJ200+0.35*AL200</f>
        <v>0.309405537703883</v>
      </c>
      <c r="AO200" s="44" t="n">
        <f aca="false">0.01*AD200/$AM$213</f>
        <v>9.82975483164474E-005</v>
      </c>
      <c r="AP200" s="43" t="n">
        <f aca="false">AO200*$J$213</f>
        <v>892.942891008022</v>
      </c>
      <c r="AQ200" s="44" t="n">
        <f aca="false">0.15*AF200/$AM$213</f>
        <v>0.0180848303259192</v>
      </c>
      <c r="AR200" s="43" t="n">
        <f aca="false">AQ200*$J$213</f>
        <v>164284.063551906</v>
      </c>
      <c r="AS200" s="44" t="n">
        <f aca="false">0.24*AH200/$AM$213</f>
        <v>0.0101232145783494</v>
      </c>
      <c r="AT200" s="43" t="n">
        <f aca="false">AS200*$J$213</f>
        <v>91960.1012101064</v>
      </c>
      <c r="AU200" s="44" t="n">
        <f aca="false">0.25*AJ200/$AM$213</f>
        <v>0.0244145412763221</v>
      </c>
      <c r="AV200" s="43" t="n">
        <f aca="false">AU200*$J$213</f>
        <v>221783.670531953</v>
      </c>
      <c r="AW200" s="44" t="n">
        <f aca="false">0.35*AL200/$AM$213</f>
        <v>0.0563130484016962</v>
      </c>
      <c r="AX200" s="43" t="n">
        <f aca="false">AW200*$J$213</f>
        <v>511552.293037929</v>
      </c>
    </row>
    <row r="201" customFormat="false" ht="13.8" hidden="false" customHeight="false" outlineLevel="0" collapsed="false">
      <c r="A201" s="13" t="s">
        <v>74</v>
      </c>
      <c r="B201" s="14"/>
      <c r="C201" s="14"/>
      <c r="D201" s="14"/>
      <c r="E201" s="14"/>
      <c r="F201" s="14"/>
      <c r="G201" s="14"/>
      <c r="H201" s="14"/>
      <c r="I201" s="15" t="n">
        <f aca="false">AO201+AQ201+AS201+AU201+AW201</f>
        <v>0.0088530232633254</v>
      </c>
      <c r="J201" s="43" t="n">
        <f aca="false">AP201+AR201+AT201+AV201+AX201</f>
        <v>80421.5804189323</v>
      </c>
      <c r="K201" s="15" t="n">
        <f aca="false">I201-DatosMinisterio!J201</f>
        <v>5.89805981832114E-017</v>
      </c>
      <c r="L201" s="43" t="n">
        <f aca="false">J201-DatosMinisterio!K201</f>
        <v>-0.419581067748368</v>
      </c>
      <c r="M201" s="44" t="n">
        <f aca="false">P235/P$247</f>
        <v>0.0101432737777541</v>
      </c>
      <c r="N201" s="43" t="n">
        <f aca="false">ROUND((N$213*M201),0)</f>
        <v>1750704</v>
      </c>
      <c r="O201" s="43" t="n">
        <f aca="false">N201-DatosMinisterio!L201</f>
        <v>0</v>
      </c>
      <c r="P201" s="14" t="n">
        <f aca="false">N201+J201</f>
        <v>1831125.58041893</v>
      </c>
      <c r="Q201" s="43" t="n">
        <f aca="false">P201-DatosMinisterio!M201</f>
        <v>-0.419581067748368</v>
      </c>
      <c r="S201" s="14" t="n">
        <f aca="false">B201+DatosMinisterio!B201</f>
        <v>2583</v>
      </c>
      <c r="T201" s="14" t="n">
        <f aca="false">C201+DatosMinisterio!C201</f>
        <v>25</v>
      </c>
      <c r="U201" s="14" t="n">
        <f aca="false">D201+DatosMinisterio!D201</f>
        <v>167.113636363636</v>
      </c>
      <c r="V201" s="14" t="n">
        <f aca="false">E201+DatosMinisterio!E201</f>
        <v>67.6590909090909</v>
      </c>
      <c r="W201" s="14" t="n">
        <f aca="false">F201+DatosMinisterio!F201</f>
        <v>10</v>
      </c>
      <c r="X201" s="14" t="n">
        <f aca="false">G201+DatosMinisterio!G201</f>
        <v>47</v>
      </c>
      <c r="Y201" s="14" t="n">
        <f aca="false">H201+DatosMinisterio!H201</f>
        <v>21</v>
      </c>
      <c r="Z201" s="14" t="n">
        <f aca="false">X201+0.33*Y201</f>
        <v>53.93</v>
      </c>
      <c r="AC201" s="50" t="n">
        <f aca="false">IF(T201&gt;0,S201/T201,0)</f>
        <v>103.32</v>
      </c>
      <c r="AD201" s="51" t="n">
        <f aca="false">EXP((((AC201-AC$213)/AC$214+2)/4-1.9)^3)</f>
        <v>0.00500727957029387</v>
      </c>
      <c r="AE201" s="52" t="n">
        <f aca="false">S201/U201</f>
        <v>15.4565483476133</v>
      </c>
      <c r="AF201" s="51" t="n">
        <f aca="false">EXP((((AE201-AE$213)/AE$214+2)/4-1.9)^3)</f>
        <v>0.0113875895790582</v>
      </c>
      <c r="AG201" s="51" t="n">
        <f aca="false">V201/U201</f>
        <v>0.404868761049912</v>
      </c>
      <c r="AH201" s="51" t="n">
        <f aca="false">EXP((((AG201-AG$213)/AG$214+2)/4-1.9)^3)</f>
        <v>0.00427824719309021</v>
      </c>
      <c r="AI201" s="51" t="n">
        <f aca="false">W201/U201</f>
        <v>0.0598395212838299</v>
      </c>
      <c r="AJ201" s="51" t="n">
        <f aca="false">EXP((((AI201-AI$213)/AI$214+2)/4-1.9)^3)</f>
        <v>0.0219600470265145</v>
      </c>
      <c r="AK201" s="51" t="n">
        <f aca="false">Z201/U201</f>
        <v>0.322714538283694</v>
      </c>
      <c r="AL201" s="51" t="n">
        <f aca="false">EXP((((AK201-AK$213)/AK$214+2)/4-1.9)^3)</f>
        <v>0.0481349074771535</v>
      </c>
      <c r="AM201" s="51" t="n">
        <f aca="false">0.01*AD201+0.15*AF201+0.24*AH201+0.25*AJ201+0.35*AL201</f>
        <v>0.0251222199325357</v>
      </c>
      <c r="AO201" s="44" t="n">
        <f aca="false">0.01*AD201/$AM$213</f>
        <v>1.76455594453158E-005</v>
      </c>
      <c r="AP201" s="43" t="n">
        <f aca="false">AO201*$J$213</f>
        <v>160.293691291564</v>
      </c>
      <c r="AQ201" s="44" t="n">
        <f aca="false">0.15*AF201/$AM$213</f>
        <v>0.000601944786690844</v>
      </c>
      <c r="AR201" s="43" t="n">
        <f aca="false">AQ201*$J$213</f>
        <v>5468.11519982735</v>
      </c>
      <c r="AS201" s="44" t="n">
        <f aca="false">0.24*AH201/$AM$213</f>
        <v>0.000361835111977174</v>
      </c>
      <c r="AT201" s="43" t="n">
        <f aca="false">AS201*$J$213</f>
        <v>3286.93946584471</v>
      </c>
      <c r="AU201" s="44" t="n">
        <f aca="false">0.25*AJ201/$AM$213</f>
        <v>0.00193466986308871</v>
      </c>
      <c r="AV201" s="43" t="n">
        <f aca="false">AU201*$J$213</f>
        <v>17574.6977445567</v>
      </c>
      <c r="AW201" s="44" t="n">
        <f aca="false">0.35*AL201/$AM$213</f>
        <v>0.00593692794212336</v>
      </c>
      <c r="AX201" s="43" t="n">
        <f aca="false">AW201*$J$213</f>
        <v>53931.5343174119</v>
      </c>
    </row>
    <row r="202" customFormat="false" ht="13.8" hidden="false" customHeight="false" outlineLevel="0" collapsed="false">
      <c r="A202" s="13" t="s">
        <v>75</v>
      </c>
      <c r="B202" s="14"/>
      <c r="C202" s="14"/>
      <c r="D202" s="14"/>
      <c r="E202" s="14"/>
      <c r="F202" s="14"/>
      <c r="G202" s="14"/>
      <c r="H202" s="14"/>
      <c r="I202" s="15" t="n">
        <f aca="false">AO202+AQ202+AS202+AU202+AW202</f>
        <v>0.0930129809383014</v>
      </c>
      <c r="J202" s="43" t="n">
        <f aca="false">AP202+AR202+AT202+AV202+AX202</f>
        <v>844937.452894986</v>
      </c>
      <c r="K202" s="15" t="n">
        <f aca="false">I202-DatosMinisterio!J202</f>
        <v>3.33066907387547E-016</v>
      </c>
      <c r="L202" s="43" t="n">
        <f aca="false">J202-DatosMinisterio!K202</f>
        <v>0.452894986141473</v>
      </c>
      <c r="M202" s="44" t="n">
        <f aca="false">P236/P$247</f>
        <v>0.0620695854591797</v>
      </c>
      <c r="N202" s="43" t="n">
        <f aca="false">ROUND((N$213*M202),0)</f>
        <v>10713058</v>
      </c>
      <c r="O202" s="43" t="n">
        <f aca="false">N202-DatosMinisterio!L202</f>
        <v>0</v>
      </c>
      <c r="P202" s="14" t="n">
        <f aca="false">N202+J202</f>
        <v>11557995.452895</v>
      </c>
      <c r="Q202" s="43" t="n">
        <f aca="false">P202-DatosMinisterio!M202</f>
        <v>0.452894985675812</v>
      </c>
      <c r="S202" s="14" t="n">
        <f aca="false">B202+DatosMinisterio!B202</f>
        <v>7229</v>
      </c>
      <c r="T202" s="14" t="n">
        <f aca="false">C202+DatosMinisterio!C202</f>
        <v>26</v>
      </c>
      <c r="U202" s="14" t="n">
        <f aca="false">D202+DatosMinisterio!D202</f>
        <v>342.322528562325</v>
      </c>
      <c r="V202" s="14" t="n">
        <f aca="false">E202+DatosMinisterio!E202</f>
        <v>315.254346744144</v>
      </c>
      <c r="W202" s="14" t="n">
        <f aca="false">F202+DatosMinisterio!F202</f>
        <v>73</v>
      </c>
      <c r="X202" s="14" t="n">
        <f aca="false">G202+DatosMinisterio!G202</f>
        <v>171</v>
      </c>
      <c r="Y202" s="14" t="n">
        <f aca="false">H202+DatosMinisterio!H202</f>
        <v>47</v>
      </c>
      <c r="Z202" s="14" t="n">
        <f aca="false">X202+0.33*Y202</f>
        <v>186.51</v>
      </c>
      <c r="AC202" s="50" t="n">
        <f aca="false">IF(T202&gt;0,S202/T202,0)</f>
        <v>278.038461538462</v>
      </c>
      <c r="AD202" s="51" t="n">
        <f aca="false">EXP((((AC202-AC$213)/AC$214+2)/4-1.9)^3)</f>
        <v>0.222016463888511</v>
      </c>
      <c r="AE202" s="52" t="n">
        <f aca="false">S202/U202</f>
        <v>21.1175116938991</v>
      </c>
      <c r="AF202" s="51" t="n">
        <f aca="false">EXP((((AE202-AE$213)/AE$214+2)/4-1.9)^3)</f>
        <v>0.0877064600036789</v>
      </c>
      <c r="AG202" s="51" t="n">
        <f aca="false">V202/U202</f>
        <v>0.920927839801076</v>
      </c>
      <c r="AH202" s="51" t="n">
        <f aca="false">EXP((((AG202-AG$213)/AG$214+2)/4-1.9)^3)</f>
        <v>0.618794649653555</v>
      </c>
      <c r="AI202" s="51" t="n">
        <f aca="false">W202/U202</f>
        <v>0.213249184348407</v>
      </c>
      <c r="AJ202" s="51" t="n">
        <f aca="false">EXP((((AI202-AI$213)/AI$214+2)/4-1.9)^3)</f>
        <v>0.19117873619716</v>
      </c>
      <c r="AK202" s="51" t="n">
        <f aca="false">Z202/U202</f>
        <v>0.544837059901662</v>
      </c>
      <c r="AL202" s="51" t="n">
        <f aca="false">EXP((((AK202-AK$213)/AK$214+2)/4-1.9)^3)</f>
        <v>0.149318167050126</v>
      </c>
      <c r="AM202" s="51" t="n">
        <f aca="false">0.01*AD202+0.15*AF202+0.24*AH202+0.25*AJ202+0.35*AL202</f>
        <v>0.263942892073124</v>
      </c>
      <c r="AO202" s="44" t="n">
        <f aca="false">0.01*AD202/$AM$213</f>
        <v>0.000782381861525183</v>
      </c>
      <c r="AP202" s="43" t="n">
        <f aca="false">AO202*$J$213</f>
        <v>7107.22020302554</v>
      </c>
      <c r="AQ202" s="44" t="n">
        <f aca="false">0.15*AF202/$AM$213</f>
        <v>0.00463613884148165</v>
      </c>
      <c r="AR202" s="43" t="n">
        <f aca="false">AQ202*$J$213</f>
        <v>42115.0607632655</v>
      </c>
      <c r="AS202" s="44" t="n">
        <f aca="false">0.24*AH202/$AM$213</f>
        <v>0.0523348982054831</v>
      </c>
      <c r="AT202" s="43" t="n">
        <f aca="false">AS202*$J$213</f>
        <v>475414.454425363</v>
      </c>
      <c r="AU202" s="44" t="n">
        <f aca="false">0.25*AJ202/$AM$213</f>
        <v>0.0168427571642927</v>
      </c>
      <c r="AV202" s="43" t="n">
        <f aca="false">AU202*$J$213</f>
        <v>153000.970343765</v>
      </c>
      <c r="AW202" s="44" t="n">
        <f aca="false">0.35*AL202/$AM$213</f>
        <v>0.0184168048655188</v>
      </c>
      <c r="AX202" s="43" t="n">
        <f aca="false">AW202*$J$213</f>
        <v>167299.747159567</v>
      </c>
    </row>
    <row r="203" customFormat="false" ht="13.8" hidden="false" customHeight="false" outlineLevel="0" collapsed="false">
      <c r="A203" s="13" t="s">
        <v>76</v>
      </c>
      <c r="B203" s="14"/>
      <c r="C203" s="14"/>
      <c r="D203" s="14"/>
      <c r="E203" s="14"/>
      <c r="F203" s="14"/>
      <c r="G203" s="14"/>
      <c r="H203" s="14"/>
      <c r="I203" s="15" t="n">
        <f aca="false">AO203+AQ203+AS203+AU203+AW203</f>
        <v>0.00375490856319918</v>
      </c>
      <c r="J203" s="43" t="n">
        <f aca="false">AP203+AR203+AT203+AV203+AX203</f>
        <v>34109.893535695</v>
      </c>
      <c r="K203" s="15" t="n">
        <f aca="false">I203-DatosMinisterio!J203</f>
        <v>-3.51281503885303E-017</v>
      </c>
      <c r="L203" s="43" t="n">
        <f aca="false">J203-DatosMinisterio!K203</f>
        <v>-0.106464304983092</v>
      </c>
      <c r="M203" s="44" t="n">
        <f aca="false">P237/P$247</f>
        <v>0.00890981565141124</v>
      </c>
      <c r="N203" s="43" t="n">
        <f aca="false">ROUND((N$213*M203),0)</f>
        <v>1537812</v>
      </c>
      <c r="O203" s="43" t="n">
        <f aca="false">N203-DatosMinisterio!L203</f>
        <v>-3</v>
      </c>
      <c r="P203" s="14" t="n">
        <f aca="false">N203+J203</f>
        <v>1571921.8935357</v>
      </c>
      <c r="Q203" s="43" t="n">
        <f aca="false">P203-DatosMinisterio!M203</f>
        <v>-3.10646430496126</v>
      </c>
      <c r="S203" s="14" t="n">
        <f aca="false">B203+DatosMinisterio!B203</f>
        <v>2916</v>
      </c>
      <c r="T203" s="14" t="n">
        <f aca="false">C203+DatosMinisterio!C203</f>
        <v>24</v>
      </c>
      <c r="U203" s="14" t="n">
        <f aca="false">D203+DatosMinisterio!D203</f>
        <v>160.956442666591</v>
      </c>
      <c r="V203" s="14" t="n">
        <f aca="false">E203+DatosMinisterio!E203</f>
        <v>48.2368247694335</v>
      </c>
      <c r="W203" s="14" t="n">
        <f aca="false">F203+DatosMinisterio!F203</f>
        <v>3</v>
      </c>
      <c r="X203" s="14" t="n">
        <f aca="false">G203+DatosMinisterio!G203</f>
        <v>9</v>
      </c>
      <c r="Y203" s="14" t="n">
        <f aca="false">H203+DatosMinisterio!H203</f>
        <v>9</v>
      </c>
      <c r="Z203" s="14" t="n">
        <f aca="false">X203+0.33*Y203</f>
        <v>11.97</v>
      </c>
      <c r="AC203" s="50" t="n">
        <f aca="false">IF(T203&gt;0,S203/T203,0)</f>
        <v>121.5</v>
      </c>
      <c r="AD203" s="51" t="n">
        <f aca="false">EXP((((AC203-AC$213)/AC$214+2)/4-1.9)^3)</f>
        <v>0.00864855850249568</v>
      </c>
      <c r="AE203" s="52" t="n">
        <f aca="false">S203/U203</f>
        <v>18.1167025792206</v>
      </c>
      <c r="AF203" s="51" t="n">
        <f aca="false">EXP((((AE203-AE$213)/AE$214+2)/4-1.9)^3)</f>
        <v>0.0329368091689739</v>
      </c>
      <c r="AG203" s="51" t="n">
        <f aca="false">V203/U203</f>
        <v>0.299688685772911</v>
      </c>
      <c r="AH203" s="51" t="n">
        <f aca="false">EXP((((AG203-AG$213)/AG$214+2)/4-1.9)^3)</f>
        <v>0.000540405877315278</v>
      </c>
      <c r="AI203" s="51" t="n">
        <f aca="false">W203/U203</f>
        <v>0.0186385829004327</v>
      </c>
      <c r="AJ203" s="51" t="n">
        <f aca="false">EXP((((AI203-AI$213)/AI$214+2)/4-1.9)^3)</f>
        <v>0.00988217890103873</v>
      </c>
      <c r="AK203" s="51" t="n">
        <f aca="false">Z203/U203</f>
        <v>0.0743679457727265</v>
      </c>
      <c r="AL203" s="51" t="n">
        <f aca="false">EXP((((AK203-AK$213)/AK$214+2)/4-1.9)^3)</f>
        <v>0.00865158045697172</v>
      </c>
      <c r="AM203" s="51" t="n">
        <f aca="false">0.01*AD203+0.15*AF203+0.24*AH203+0.25*AJ203+0.35*AL203</f>
        <v>0.0106553022561265</v>
      </c>
      <c r="AO203" s="44" t="n">
        <f aca="false">0.01*AD203/$AM$213</f>
        <v>3.04773582201089E-005</v>
      </c>
      <c r="AP203" s="43" t="n">
        <f aca="false">AO203*$J$213</f>
        <v>276.858790737485</v>
      </c>
      <c r="AQ203" s="44" t="n">
        <f aca="false">0.15*AF203/$AM$213</f>
        <v>0.00174103048163549</v>
      </c>
      <c r="AR203" s="43" t="n">
        <f aca="false">AQ203*$J$213</f>
        <v>15815.6619186458</v>
      </c>
      <c r="AS203" s="44" t="n">
        <f aca="false">0.24*AH203/$AM$213</f>
        <v>4.57051246237733E-005</v>
      </c>
      <c r="AT203" s="43" t="n">
        <f aca="false">AS203*$J$213</f>
        <v>415.189054197451</v>
      </c>
      <c r="AU203" s="44" t="n">
        <f aca="false">0.25*AJ203/$AM$213</f>
        <v>0.000870615335131422</v>
      </c>
      <c r="AV203" s="43" t="n">
        <f aca="false">AU203*$J$213</f>
        <v>7908.74022417598</v>
      </c>
      <c r="AW203" s="44" t="n">
        <f aca="false">0.35*AL203/$AM$213</f>
        <v>0.00106708026358839</v>
      </c>
      <c r="AX203" s="43" t="n">
        <f aca="false">AW203*$J$213</f>
        <v>9693.4435479383</v>
      </c>
    </row>
    <row r="204" customFormat="false" ht="13.8" hidden="false" customHeight="false" outlineLevel="0" collapsed="false">
      <c r="A204" s="13" t="s">
        <v>77</v>
      </c>
      <c r="B204" s="14"/>
      <c r="C204" s="14"/>
      <c r="D204" s="14"/>
      <c r="E204" s="14"/>
      <c r="F204" s="14"/>
      <c r="G204" s="14"/>
      <c r="H204" s="14"/>
      <c r="I204" s="15" t="n">
        <f aca="false">AO204+AQ204+AS204+AU204+AW204</f>
        <v>0.0470416054081573</v>
      </c>
      <c r="J204" s="43" t="n">
        <f aca="false">AP204+AR204+AT204+AV204+AX204</f>
        <v>427329.753897739</v>
      </c>
      <c r="K204" s="15" t="n">
        <f aca="false">I204-DatosMinisterio!J204</f>
        <v>-3.12250225675825E-016</v>
      </c>
      <c r="L204" s="43" t="n">
        <f aca="false">J204-DatosMinisterio!K204</f>
        <v>-0.246102261182386</v>
      </c>
      <c r="M204" s="44" t="n">
        <f aca="false">P238/P$247</f>
        <v>0.0404530709170973</v>
      </c>
      <c r="N204" s="43" t="n">
        <f aca="false">ROUND((N$213*M204),0)</f>
        <v>6982101</v>
      </c>
      <c r="O204" s="43" t="n">
        <f aca="false">N204-DatosMinisterio!L204</f>
        <v>0</v>
      </c>
      <c r="P204" s="14" t="n">
        <f aca="false">N204+J204</f>
        <v>7409430.75389774</v>
      </c>
      <c r="Q204" s="43" t="n">
        <f aca="false">P204-DatosMinisterio!M204</f>
        <v>-0.246102261357009</v>
      </c>
      <c r="S204" s="14" t="n">
        <f aca="false">B204+DatosMinisterio!B204</f>
        <v>7669</v>
      </c>
      <c r="T204" s="14" t="n">
        <f aca="false">C204+DatosMinisterio!C204</f>
        <v>76</v>
      </c>
      <c r="U204" s="14" t="n">
        <f aca="false">D204+DatosMinisterio!D204</f>
        <v>333.141774891775</v>
      </c>
      <c r="V204" s="14" t="n">
        <f aca="false">E204+DatosMinisterio!E204</f>
        <v>265.353896103896</v>
      </c>
      <c r="W204" s="14" t="n">
        <f aca="false">F204+DatosMinisterio!F204</f>
        <v>25</v>
      </c>
      <c r="X204" s="14" t="n">
        <f aca="false">G204+DatosMinisterio!G204</f>
        <v>113</v>
      </c>
      <c r="Y204" s="14" t="n">
        <f aca="false">H204+DatosMinisterio!H204</f>
        <v>21</v>
      </c>
      <c r="Z204" s="14" t="n">
        <f aca="false">X204+0.33*Y204</f>
        <v>119.93</v>
      </c>
      <c r="AC204" s="50" t="n">
        <f aca="false">IF(T204&gt;0,S204/T204,0)</f>
        <v>100.907894736842</v>
      </c>
      <c r="AD204" s="51" t="n">
        <f aca="false">EXP((((AC204-AC$213)/AC$214+2)/4-1.9)^3)</f>
        <v>0.00464309137452622</v>
      </c>
      <c r="AE204" s="52" t="n">
        <f aca="false">S204/U204</f>
        <v>23.0202291576653</v>
      </c>
      <c r="AF204" s="51" t="n">
        <f aca="false">EXP((((AE204-AE$213)/AE$214+2)/4-1.9)^3)</f>
        <v>0.146306962003656</v>
      </c>
      <c r="AG204" s="51" t="n">
        <f aca="false">V204/U204</f>
        <v>0.796519428372798</v>
      </c>
      <c r="AH204" s="51" t="n">
        <f aca="false">EXP((((AG204-AG$213)/AG$214+2)/4-1.9)^3)</f>
        <v>0.347588863891735</v>
      </c>
      <c r="AI204" s="51" t="n">
        <f aca="false">W204/U204</f>
        <v>0.0750431254324725</v>
      </c>
      <c r="AJ204" s="51" t="n">
        <f aca="false">EXP((((AI204-AI$213)/AI$214+2)/4-1.9)^3)</f>
        <v>0.0287555208263016</v>
      </c>
      <c r="AK204" s="51" t="n">
        <f aca="false">Z204/U204</f>
        <v>0.359996881324657</v>
      </c>
      <c r="AL204" s="51" t="n">
        <f aca="false">EXP((((AK204-AK$213)/AK$214+2)/4-1.9)^3)</f>
        <v>0.0596778819752269</v>
      </c>
      <c r="AM204" s="51" t="n">
        <f aca="false">0.01*AD204+0.15*AF204+0.24*AH204+0.25*AJ204+0.35*AL204</f>
        <v>0.133489941446215</v>
      </c>
      <c r="AO204" s="44" t="n">
        <f aca="false">0.01*AD204/$AM$213</f>
        <v>1.63621670627884E-005</v>
      </c>
      <c r="AP204" s="43" t="n">
        <f aca="false">AO204*$J$213</f>
        <v>148.635250933902</v>
      </c>
      <c r="AQ204" s="44" t="n">
        <f aca="false">0.15*AF204/$AM$213</f>
        <v>0.00773374491794421</v>
      </c>
      <c r="AR204" s="43" t="n">
        <f aca="false">AQ204*$J$213</f>
        <v>70253.9652679435</v>
      </c>
      <c r="AS204" s="44" t="n">
        <f aca="false">0.24*AH204/$AM$213</f>
        <v>0.0293975195475884</v>
      </c>
      <c r="AT204" s="43" t="n">
        <f aca="false">AS204*$J$213</f>
        <v>267049.448769376</v>
      </c>
      <c r="AU204" s="44" t="n">
        <f aca="false">0.25*AJ204/$AM$213</f>
        <v>0.00253334792374966</v>
      </c>
      <c r="AV204" s="43" t="n">
        <f aca="false">AU204*$J$213</f>
        <v>23013.1377405237</v>
      </c>
      <c r="AW204" s="44" t="n">
        <f aca="false">0.35*AL204/$AM$213</f>
        <v>0.00736063085181226</v>
      </c>
      <c r="AX204" s="43" t="n">
        <f aca="false">AW204*$J$213</f>
        <v>66864.5668689615</v>
      </c>
    </row>
    <row r="205" customFormat="false" ht="13.8" hidden="false" customHeight="false" outlineLevel="0" collapsed="false">
      <c r="A205" s="13" t="s">
        <v>78</v>
      </c>
      <c r="B205" s="14"/>
      <c r="C205" s="14"/>
      <c r="D205" s="14"/>
      <c r="E205" s="14"/>
      <c r="F205" s="14"/>
      <c r="G205" s="14"/>
      <c r="H205" s="14"/>
      <c r="I205" s="15" t="n">
        <f aca="false">AO205+AQ205+AS205+AU205+AW205</f>
        <v>0.00624186371631796</v>
      </c>
      <c r="J205" s="43" t="n">
        <f aca="false">AP205+AR205+AT205+AV205+AX205</f>
        <v>56701.5955899934</v>
      </c>
      <c r="K205" s="15" t="n">
        <f aca="false">I205-DatosMinisterio!J205</f>
        <v>3.03576608295941E-017</v>
      </c>
      <c r="L205" s="43" t="n">
        <f aca="false">J205-DatosMinisterio!K205</f>
        <v>-0.404410006623948</v>
      </c>
      <c r="M205" s="44" t="n">
        <f aca="false">P239/P$247</f>
        <v>0.0130939575599332</v>
      </c>
      <c r="N205" s="43" t="n">
        <f aca="false">ROUND((N$213*M205),0)</f>
        <v>2259985</v>
      </c>
      <c r="O205" s="43" t="n">
        <f aca="false">N205-DatosMinisterio!L205</f>
        <v>0</v>
      </c>
      <c r="P205" s="14" t="n">
        <f aca="false">N205+J205</f>
        <v>2316686.59558999</v>
      </c>
      <c r="Q205" s="43" t="n">
        <f aca="false">P205-DatosMinisterio!M205</f>
        <v>-0.404410006478429</v>
      </c>
      <c r="S205" s="14" t="n">
        <f aca="false">B205+DatosMinisterio!B205</f>
        <v>4207</v>
      </c>
      <c r="T205" s="14" t="n">
        <f aca="false">C205+DatosMinisterio!C205</f>
        <v>41</v>
      </c>
      <c r="U205" s="14" t="n">
        <f aca="false">D205+DatosMinisterio!D205</f>
        <v>280.220742590743</v>
      </c>
      <c r="V205" s="14" t="n">
        <f aca="false">E205+DatosMinisterio!E205</f>
        <v>147.692770562771</v>
      </c>
      <c r="W205" s="14" t="n">
        <f aca="false">F205+DatosMinisterio!F205</f>
        <v>15</v>
      </c>
      <c r="X205" s="14" t="n">
        <f aca="false">G205+DatosMinisterio!G205</f>
        <v>33</v>
      </c>
      <c r="Y205" s="14" t="n">
        <f aca="false">H205+DatosMinisterio!H205</f>
        <v>10</v>
      </c>
      <c r="Z205" s="14" t="n">
        <f aca="false">X205+0.33*Y205</f>
        <v>36.3</v>
      </c>
      <c r="AC205" s="50" t="n">
        <f aca="false">IF(T205&gt;0,S205/T205,0)</f>
        <v>102.609756097561</v>
      </c>
      <c r="AD205" s="51" t="n">
        <f aca="false">EXP((((AC205-AC$213)/AC$214+2)/4-1.9)^3)</f>
        <v>0.00489753570121412</v>
      </c>
      <c r="AE205" s="52" t="n">
        <f aca="false">S205/U205</f>
        <v>15.0131641259128</v>
      </c>
      <c r="AF205" s="51" t="n">
        <f aca="false">EXP((((AE205-AE$213)/AE$214+2)/4-1.9)^3)</f>
        <v>0.00936055097194893</v>
      </c>
      <c r="AG205" s="51" t="n">
        <f aca="false">V205/U205</f>
        <v>0.527058665241186</v>
      </c>
      <c r="AH205" s="51" t="n">
        <f aca="false">EXP((((AG205-AG$213)/AG$214+2)/4-1.9)^3)</f>
        <v>0.0280548816504858</v>
      </c>
      <c r="AI205" s="51" t="n">
        <f aca="false">W205/U205</f>
        <v>0.0535292279269533</v>
      </c>
      <c r="AJ205" s="51" t="n">
        <f aca="false">EXP((((AI205-AI$213)/AI$214+2)/4-1.9)^3)</f>
        <v>0.0195589198351079</v>
      </c>
      <c r="AK205" s="51" t="n">
        <f aca="false">Z205/U205</f>
        <v>0.129540731583227</v>
      </c>
      <c r="AL205" s="51" t="n">
        <f aca="false">EXP((((AK205-AK$213)/AK$214+2)/4-1.9)^3)</f>
        <v>0.0132473547477103</v>
      </c>
      <c r="AM205" s="51" t="n">
        <f aca="false">0.01*AD205+0.15*AF205+0.24*AH205+0.25*AJ205+0.35*AL205</f>
        <v>0.0177125337193967</v>
      </c>
      <c r="AO205" s="44" t="n">
        <f aca="false">0.01*AD205/$AM$213</f>
        <v>1.72588241056128E-005</v>
      </c>
      <c r="AP205" s="43" t="n">
        <f aca="false">AO205*$J$213</f>
        <v>156.780556140139</v>
      </c>
      <c r="AQ205" s="44" t="n">
        <f aca="false">0.15*AF205/$AM$213</f>
        <v>0.000494796095257989</v>
      </c>
      <c r="AR205" s="43" t="n">
        <f aca="false">AQ205*$J$213</f>
        <v>4494.76780780728</v>
      </c>
      <c r="AS205" s="44" t="n">
        <f aca="false">0.24*AH205/$AM$213</f>
        <v>0.00237275706273007</v>
      </c>
      <c r="AT205" s="43" t="n">
        <f aca="false">AS205*$J$213</f>
        <v>21554.317351162</v>
      </c>
      <c r="AU205" s="44" t="n">
        <f aca="false">0.25*AJ205/$AM$213</f>
        <v>0.00172313168154254</v>
      </c>
      <c r="AV205" s="43" t="n">
        <f aca="false">AU205*$J$213</f>
        <v>15653.0677687986</v>
      </c>
      <c r="AW205" s="44" t="n">
        <f aca="false">0.35*AL205/$AM$213</f>
        <v>0.00163392005268176</v>
      </c>
      <c r="AX205" s="43" t="n">
        <f aca="false">AW205*$J$213</f>
        <v>14842.6621060853</v>
      </c>
    </row>
    <row r="206" customFormat="false" ht="13.8" hidden="false" customHeight="false" outlineLevel="0" collapsed="false">
      <c r="A206" s="13" t="s">
        <v>79</v>
      </c>
      <c r="B206" s="14"/>
      <c r="C206" s="14"/>
      <c r="D206" s="14"/>
      <c r="E206" s="14"/>
      <c r="F206" s="14"/>
      <c r="G206" s="14"/>
      <c r="H206" s="14"/>
      <c r="I206" s="15" t="n">
        <f aca="false">AO206+AQ206+AS206+AU206+AW206</f>
        <v>0.00521718612328377</v>
      </c>
      <c r="J206" s="43" t="n">
        <f aca="false">AP206+AR206+AT206+AV206+AX206</f>
        <v>47393.3413359857</v>
      </c>
      <c r="K206" s="15" t="n">
        <f aca="false">I206-DatosMinisterio!J206</f>
        <v>7.80625564189563E-017</v>
      </c>
      <c r="L206" s="43" t="n">
        <f aca="false">J206-DatosMinisterio!K206</f>
        <v>0.341335985736805</v>
      </c>
      <c r="M206" s="44" t="n">
        <f aca="false">P240/P$247</f>
        <v>0.0235337198178824</v>
      </c>
      <c r="N206" s="43" t="n">
        <f aca="false">ROUND((N$213*M206),0)</f>
        <v>4061862</v>
      </c>
      <c r="O206" s="43" t="n">
        <f aca="false">N206-DatosMinisterio!L206</f>
        <v>0</v>
      </c>
      <c r="P206" s="14" t="n">
        <f aca="false">N206+J206</f>
        <v>4109255.34133599</v>
      </c>
      <c r="Q206" s="43" t="n">
        <f aca="false">P206-DatosMinisterio!M206</f>
        <v>0.341335985809565</v>
      </c>
      <c r="S206" s="14" t="n">
        <f aca="false">B206+DatosMinisterio!B206</f>
        <v>4694</v>
      </c>
      <c r="T206" s="14" t="n">
        <f aca="false">C206+DatosMinisterio!C206</f>
        <v>25</v>
      </c>
      <c r="U206" s="14" t="n">
        <f aca="false">D206+DatosMinisterio!D206</f>
        <v>257.833957290384</v>
      </c>
      <c r="V206" s="14" t="n">
        <f aca="false">E206+DatosMinisterio!E206</f>
        <v>119.735173551928</v>
      </c>
      <c r="W206" s="14" t="n">
        <f aca="false">F206+DatosMinisterio!F206</f>
        <v>9</v>
      </c>
      <c r="X206" s="14" t="n">
        <f aca="false">G206+DatosMinisterio!G206</f>
        <v>18</v>
      </c>
      <c r="Y206" s="14" t="n">
        <f aca="false">H206+DatosMinisterio!H206</f>
        <v>5</v>
      </c>
      <c r="Z206" s="14" t="n">
        <f aca="false">X206+0.33*Y206</f>
        <v>19.65</v>
      </c>
      <c r="AC206" s="50" t="n">
        <f aca="false">IF(T206&gt;0,S206/T206,0)</f>
        <v>187.76</v>
      </c>
      <c r="AD206" s="51" t="n">
        <f aca="false">EXP((((AC206-AC$213)/AC$214+2)/4-1.9)^3)</f>
        <v>0.0460766833946405</v>
      </c>
      <c r="AE206" s="52" t="n">
        <f aca="false">S206/U206</f>
        <v>18.205515089362</v>
      </c>
      <c r="AF206" s="51" t="n">
        <f aca="false">EXP((((AE206-AE$213)/AE$214+2)/4-1.9)^3)</f>
        <v>0.0340148688563527</v>
      </c>
      <c r="AG206" s="51" t="n">
        <f aca="false">V206/U206</f>
        <v>0.464388689566894</v>
      </c>
      <c r="AH206" s="51" t="n">
        <f aca="false">EXP((((AG206-AG$213)/AG$214+2)/4-1.9)^3)</f>
        <v>0.0114232709208836</v>
      </c>
      <c r="AI206" s="51" t="n">
        <f aca="false">W206/U206</f>
        <v>0.0349061857273664</v>
      </c>
      <c r="AJ206" s="51" t="n">
        <f aca="false">EXP((((AI206-AI$213)/AI$214+2)/4-1.9)^3)</f>
        <v>0.0137096633918572</v>
      </c>
      <c r="AK206" s="51" t="n">
        <f aca="false">Z206/U206</f>
        <v>0.0762118388380833</v>
      </c>
      <c r="AL206" s="51" t="n">
        <f aca="false">EXP((((AK206-AK$213)/AK$214+2)/4-1.9)^3)</f>
        <v>0.00877945304652362</v>
      </c>
      <c r="AM206" s="51" t="n">
        <f aca="false">0.01*AD206+0.15*AF206+0.24*AH206+0.25*AJ206+0.35*AL206</f>
        <v>0.0148048065976589</v>
      </c>
      <c r="AO206" s="44" t="n">
        <f aca="false">0.01*AD206/$AM$213</f>
        <v>0.000162373369505192</v>
      </c>
      <c r="AP206" s="43" t="n">
        <f aca="false">AO206*$J$213</f>
        <v>1475.01284082809</v>
      </c>
      <c r="AQ206" s="44" t="n">
        <f aca="false">0.15*AF206/$AM$213</f>
        <v>0.00179801641391326</v>
      </c>
      <c r="AR206" s="43" t="n">
        <f aca="false">AQ206*$J$213</f>
        <v>16333.3267433176</v>
      </c>
      <c r="AS206" s="44" t="n">
        <f aca="false">0.24*AH206/$AM$213</f>
        <v>0.000966129427836536</v>
      </c>
      <c r="AT206" s="43" t="n">
        <f aca="false">AS206*$J$213</f>
        <v>8776.39797895074</v>
      </c>
      <c r="AU206" s="44" t="n">
        <f aca="false">0.25*AJ206/$AM$213</f>
        <v>0.00120781492704874</v>
      </c>
      <c r="AV206" s="43" t="n">
        <f aca="false">AU206*$J$213</f>
        <v>10971.8886303199</v>
      </c>
      <c r="AW206" s="44" t="n">
        <f aca="false">0.35*AL206/$AM$213</f>
        <v>0.00108285198498004</v>
      </c>
      <c r="AX206" s="43" t="n">
        <f aca="false">AW206*$J$213</f>
        <v>9836.71514256945</v>
      </c>
    </row>
    <row r="207" customFormat="false" ht="13.8" hidden="false" customHeight="false" outlineLevel="0" collapsed="false">
      <c r="A207" s="13" t="s">
        <v>80</v>
      </c>
      <c r="B207" s="14"/>
      <c r="C207" s="14"/>
      <c r="D207" s="14"/>
      <c r="E207" s="14"/>
      <c r="F207" s="14"/>
      <c r="G207" s="14"/>
      <c r="H207" s="14"/>
      <c r="I207" s="15" t="n">
        <f aca="false">AO207+AQ207+AS207+AU207+AW207</f>
        <v>0.0153774209197715</v>
      </c>
      <c r="J207" s="43" t="n">
        <f aca="false">AP207+AR207+AT207+AV207+AX207</f>
        <v>139689.737206299</v>
      </c>
      <c r="K207" s="15" t="n">
        <f aca="false">I207-DatosMinisterio!J207</f>
        <v>1.09287578986539E-016</v>
      </c>
      <c r="L207" s="43" t="n">
        <f aca="false">J207-DatosMinisterio!K207</f>
        <v>-0.262793701112969</v>
      </c>
      <c r="M207" s="44" t="n">
        <f aca="false">P241/P$247</f>
        <v>0.0117015636641198</v>
      </c>
      <c r="N207" s="43" t="n">
        <f aca="false">ROUND((N$213*M207),0)</f>
        <v>2019661</v>
      </c>
      <c r="O207" s="43" t="n">
        <f aca="false">N207-DatosMinisterio!L207</f>
        <v>-1</v>
      </c>
      <c r="P207" s="14" t="n">
        <f aca="false">N207+J207</f>
        <v>2159350.7372063</v>
      </c>
      <c r="Q207" s="43" t="n">
        <f aca="false">P207-DatosMinisterio!M207</f>
        <v>-1.26279370114207</v>
      </c>
      <c r="S207" s="14" t="n">
        <f aca="false">B207+DatosMinisterio!B207</f>
        <v>7566</v>
      </c>
      <c r="T207" s="14" t="n">
        <f aca="false">C207+DatosMinisterio!C207</f>
        <v>50</v>
      </c>
      <c r="U207" s="14" t="n">
        <f aca="false">D207+DatosMinisterio!D207</f>
        <v>330.994906999121</v>
      </c>
      <c r="V207" s="14" t="n">
        <f aca="false">E207+DatosMinisterio!E207</f>
        <v>202.183098923218</v>
      </c>
      <c r="W207" s="14" t="n">
        <f aca="false">F207+DatosMinisterio!F207</f>
        <v>2</v>
      </c>
      <c r="X207" s="14" t="n">
        <f aca="false">G207+DatosMinisterio!G207</f>
        <v>10</v>
      </c>
      <c r="Y207" s="14" t="n">
        <f aca="false">H207+DatosMinisterio!H207</f>
        <v>2</v>
      </c>
      <c r="Z207" s="14" t="n">
        <f aca="false">X207+0.33*Y207</f>
        <v>10.66</v>
      </c>
      <c r="AC207" s="50" t="n">
        <f aca="false">IF(T207&gt;0,S207/T207,0)</f>
        <v>151.32</v>
      </c>
      <c r="AD207" s="51" t="n">
        <f aca="false">EXP((((AC207-AC$213)/AC$214+2)/4-1.9)^3)</f>
        <v>0.0194944871475109</v>
      </c>
      <c r="AE207" s="52" t="n">
        <f aca="false">S207/U207</f>
        <v>22.8583577572089</v>
      </c>
      <c r="AF207" s="51" t="n">
        <f aca="false">EXP((((AE207-AE$213)/AE$214+2)/4-1.9)^3)</f>
        <v>0.140508820132998</v>
      </c>
      <c r="AG207" s="51" t="n">
        <f aca="false">V207/U207</f>
        <v>0.610834471008205</v>
      </c>
      <c r="AH207" s="51" t="n">
        <f aca="false">EXP((((AG207-AG$213)/AG$214+2)/4-1.9)^3)</f>
        <v>0.0763417660283647</v>
      </c>
      <c r="AI207" s="51" t="n">
        <f aca="false">W207/U207</f>
        <v>0.0060423890449931</v>
      </c>
      <c r="AJ207" s="51" t="n">
        <f aca="false">EXP((((AI207-AI$213)/AI$214+2)/4-1.9)^3)</f>
        <v>0.00758451630088012</v>
      </c>
      <c r="AK207" s="51" t="n">
        <f aca="false">Z207/U207</f>
        <v>0.0322059336098132</v>
      </c>
      <c r="AL207" s="51" t="n">
        <f aca="false">EXP((((AK207-AK$213)/AK$214+2)/4-1.9)^3)</f>
        <v>0.00613451219121219</v>
      </c>
      <c r="AM207" s="51" t="n">
        <f aca="false">0.01*AD207+0.15*AF207+0.24*AH207+0.25*AJ207+0.35*AL207</f>
        <v>0.0436365000803766</v>
      </c>
      <c r="AO207" s="44" t="n">
        <f aca="false">0.01*AD207/$AM$213</f>
        <v>6.86982076771001E-005</v>
      </c>
      <c r="AP207" s="43" t="n">
        <f aca="false">AO207*$J$213</f>
        <v>624.060083093599</v>
      </c>
      <c r="AQ207" s="44" t="n">
        <f aca="false">0.15*AF207/$AM$213</f>
        <v>0.00742725676719851</v>
      </c>
      <c r="AR207" s="43" t="n">
        <f aca="false">AQ207*$J$213</f>
        <v>67469.8020810294</v>
      </c>
      <c r="AS207" s="44" t="n">
        <f aca="false">0.24*AH207/$AM$213</f>
        <v>0.00645664689595837</v>
      </c>
      <c r="AT207" s="43" t="n">
        <f aca="false">AS207*$J$213</f>
        <v>58652.7033912844</v>
      </c>
      <c r="AU207" s="44" t="n">
        <f aca="false">0.25*AJ207/$AM$213</f>
        <v>0.000668192335640312</v>
      </c>
      <c r="AV207" s="43" t="n">
        <f aca="false">AU207*$J$213</f>
        <v>6069.91330053578</v>
      </c>
      <c r="AW207" s="44" t="n">
        <f aca="false">0.35*AL207/$AM$213</f>
        <v>0.000756626713297212</v>
      </c>
      <c r="AX207" s="43" t="n">
        <f aca="false">AW207*$J$213</f>
        <v>6873.25835035565</v>
      </c>
    </row>
    <row r="208" customFormat="false" ht="13.8" hidden="false" customHeight="false" outlineLevel="0" collapsed="false">
      <c r="A208" s="13" t="s">
        <v>81</v>
      </c>
      <c r="B208" s="14"/>
      <c r="C208" s="14"/>
      <c r="D208" s="14"/>
      <c r="E208" s="14"/>
      <c r="F208" s="14"/>
      <c r="G208" s="14"/>
      <c r="H208" s="14"/>
      <c r="I208" s="15" t="n">
        <f aca="false">AO208+AQ208+AS208+AU208+AW208</f>
        <v>0.0390822738705291</v>
      </c>
      <c r="J208" s="43" t="n">
        <f aca="false">AP208+AR208+AT208+AV208+AX208</f>
        <v>355026.54150407</v>
      </c>
      <c r="K208" s="15" t="n">
        <f aca="false">I208-DatosMinisterio!J208</f>
        <v>0</v>
      </c>
      <c r="L208" s="43" t="n">
        <f aca="false">J208-DatosMinisterio!K208</f>
        <v>-0.458495930302888</v>
      </c>
      <c r="M208" s="44" t="n">
        <f aca="false">P242/P$247</f>
        <v>0.01776067544551</v>
      </c>
      <c r="N208" s="43" t="n">
        <f aca="false">ROUND((N$213*M208),0)</f>
        <v>3065449</v>
      </c>
      <c r="O208" s="43" t="n">
        <f aca="false">N208-DatosMinisterio!L208</f>
        <v>0</v>
      </c>
      <c r="P208" s="14" t="n">
        <f aca="false">N208+J208</f>
        <v>3420475.54150407</v>
      </c>
      <c r="Q208" s="43" t="n">
        <f aca="false">P208-DatosMinisterio!M208</f>
        <v>-0.458495930302888</v>
      </c>
      <c r="S208" s="14" t="n">
        <f aca="false">B208+DatosMinisterio!B208</f>
        <v>6744</v>
      </c>
      <c r="T208" s="14" t="n">
        <f aca="false">C208+DatosMinisterio!C208</f>
        <v>32</v>
      </c>
      <c r="U208" s="14" t="n">
        <f aca="false">D208+DatosMinisterio!D208</f>
        <v>220.654458305825</v>
      </c>
      <c r="V208" s="14" t="n">
        <f aca="false">E208+DatosMinisterio!E208</f>
        <v>138.878834868835</v>
      </c>
      <c r="W208" s="14" t="n">
        <f aca="false">F208+DatosMinisterio!F208</f>
        <v>5</v>
      </c>
      <c r="X208" s="14" t="n">
        <f aca="false">G208+DatosMinisterio!G208</f>
        <v>9</v>
      </c>
      <c r="Y208" s="14" t="n">
        <f aca="false">H208+DatosMinisterio!H208</f>
        <v>0</v>
      </c>
      <c r="Z208" s="14" t="n">
        <f aca="false">X208+0.33*Y208</f>
        <v>9</v>
      </c>
      <c r="AC208" s="50" t="n">
        <f aca="false">IF(T208&gt;0,S208/T208,0)</f>
        <v>210.75</v>
      </c>
      <c r="AD208" s="51" t="n">
        <f aca="false">EXP((((AC208-AC$213)/AC$214+2)/4-1.9)^3)</f>
        <v>0.0738920929789707</v>
      </c>
      <c r="AE208" s="52" t="n">
        <f aca="false">S208/U208</f>
        <v>30.5636244641515</v>
      </c>
      <c r="AF208" s="51" t="n">
        <f aca="false">EXP((((AE208-AE$213)/AE$214+2)/4-1.9)^3)</f>
        <v>0.553034234922802</v>
      </c>
      <c r="AG208" s="51" t="n">
        <f aca="false">V208/U208</f>
        <v>0.62939510008155</v>
      </c>
      <c r="AH208" s="51" t="n">
        <f aca="false">EXP((((AG208-AG$213)/AG$214+2)/4-1.9)^3)</f>
        <v>0.0925882731123439</v>
      </c>
      <c r="AI208" s="51" t="n">
        <f aca="false">W208/U208</f>
        <v>0.0226598639265654</v>
      </c>
      <c r="AJ208" s="51" t="n">
        <f aca="false">EXP((((AI208-AI$213)/AI$214+2)/4-1.9)^3)</f>
        <v>0.0107311778090198</v>
      </c>
      <c r="AK208" s="51" t="n">
        <f aca="false">Z208/U208</f>
        <v>0.0407877550678178</v>
      </c>
      <c r="AL208" s="51" t="n">
        <f aca="false">EXP((((AK208-AK$213)/AK$214+2)/4-1.9)^3)</f>
        <v>0.00658775409748449</v>
      </c>
      <c r="AM208" s="51" t="n">
        <f aca="false">0.01*AD208+0.15*AF208+0.24*AH208+0.25*AJ208+0.35*AL208</f>
        <v>0.110903750101547</v>
      </c>
      <c r="AO208" s="44" t="n">
        <f aca="false">0.01*AD208/$AM$213</f>
        <v>0.000260394352041883</v>
      </c>
      <c r="AP208" s="43" t="n">
        <f aca="false">AO208*$J$213</f>
        <v>2365.44338589098</v>
      </c>
      <c r="AQ208" s="44" t="n">
        <f aca="false">0.15*AF208/$AM$213</f>
        <v>0.0292332343260365</v>
      </c>
      <c r="AR208" s="43" t="n">
        <f aca="false">AQ208*$J$213</f>
        <v>265557.068509696</v>
      </c>
      <c r="AS208" s="44" t="n">
        <f aca="false">0.24*AH208/$AM$213</f>
        <v>0.00783070417798359</v>
      </c>
      <c r="AT208" s="43" t="n">
        <f aca="false">AS208*$J$213</f>
        <v>71134.7510398413</v>
      </c>
      <c r="AU208" s="44" t="n">
        <f aca="false">0.25*AJ208/$AM$213</f>
        <v>0.0009454117414908</v>
      </c>
      <c r="AV208" s="43" t="n">
        <f aca="false">AU208*$J$213</f>
        <v>8588.19683805349</v>
      </c>
      <c r="AW208" s="44" t="n">
        <f aca="false">0.35*AL208/$AM$213</f>
        <v>0.000812529272976307</v>
      </c>
      <c r="AX208" s="43" t="n">
        <f aca="false">AW208*$J$213</f>
        <v>7381.08173058788</v>
      </c>
    </row>
    <row r="209" customFormat="false" ht="13.8" hidden="false" customHeight="false" outlineLevel="0" collapsed="false">
      <c r="A209" s="13" t="s">
        <v>82</v>
      </c>
      <c r="B209" s="14"/>
      <c r="C209" s="14"/>
      <c r="D209" s="14"/>
      <c r="E209" s="14"/>
      <c r="F209" s="14"/>
      <c r="G209" s="14"/>
      <c r="H209" s="14"/>
      <c r="I209" s="15" t="n">
        <f aca="false">AO209+AQ209+AS209+AU209+AW209</f>
        <v>0.00712143273703491</v>
      </c>
      <c r="J209" s="43" t="n">
        <f aca="false">AP209+AR209+AT209+AV209+AX209</f>
        <v>64691.6718192768</v>
      </c>
      <c r="K209" s="15" t="n">
        <f aca="false">I209-DatosMinisterio!J209</f>
        <v>0</v>
      </c>
      <c r="L209" s="43" t="n">
        <f aca="false">J209-DatosMinisterio!K209</f>
        <v>-0.328180723205151</v>
      </c>
      <c r="M209" s="44" t="n">
        <f aca="false">P243/P$247</f>
        <v>0.0137346709648948</v>
      </c>
      <c r="N209" s="43" t="n">
        <f aca="false">ROUND((N$213*M209),0)</f>
        <v>2370571</v>
      </c>
      <c r="O209" s="43" t="n">
        <f aca="false">N209-DatosMinisterio!L209</f>
        <v>0</v>
      </c>
      <c r="P209" s="14" t="n">
        <f aca="false">N209+J209</f>
        <v>2435262.67181928</v>
      </c>
      <c r="Q209" s="43" t="n">
        <f aca="false">P209-DatosMinisterio!M209</f>
        <v>-0.328180723357946</v>
      </c>
      <c r="S209" s="14" t="n">
        <f aca="false">B209+DatosMinisterio!B209</f>
        <v>3851</v>
      </c>
      <c r="T209" s="14" t="n">
        <f aca="false">C209+DatosMinisterio!C209</f>
        <v>35</v>
      </c>
      <c r="U209" s="14" t="n">
        <f aca="false">D209+DatosMinisterio!D209</f>
        <v>308.046666666667</v>
      </c>
      <c r="V209" s="14" t="n">
        <f aca="false">E209+DatosMinisterio!E209</f>
        <v>155.727272727273</v>
      </c>
      <c r="W209" s="14" t="n">
        <f aca="false">F209+DatosMinisterio!F209</f>
        <v>28</v>
      </c>
      <c r="X209" s="14" t="n">
        <f aca="false">G209+DatosMinisterio!G209</f>
        <v>42</v>
      </c>
      <c r="Y209" s="14" t="n">
        <f aca="false">H209+DatosMinisterio!H209</f>
        <v>11</v>
      </c>
      <c r="Z209" s="14" t="n">
        <f aca="false">X209+0.33*Y209</f>
        <v>45.63</v>
      </c>
      <c r="AC209" s="50" t="n">
        <f aca="false">IF(T209&gt;0,S209/T209,0)</f>
        <v>110.028571428571</v>
      </c>
      <c r="AD209" s="51" t="n">
        <f aca="false">EXP((((AC209-AC$213)/AC$214+2)/4-1.9)^3)</f>
        <v>0.00615448391495599</v>
      </c>
      <c r="AE209" s="52" t="n">
        <f aca="false">S209/U209</f>
        <v>12.5013526089121</v>
      </c>
      <c r="AF209" s="51" t="n">
        <f aca="false">EXP((((AE209-AE$213)/AE$214+2)/4-1.9)^3)</f>
        <v>0.00276535243201979</v>
      </c>
      <c r="AG209" s="51" t="n">
        <f aca="false">V209/U209</f>
        <v>0.505531432663686</v>
      </c>
      <c r="AH209" s="51" t="n">
        <f aca="false">EXP((((AG209-AG$213)/AG$214+2)/4-1.9)^3)</f>
        <v>0.0209177575732864</v>
      </c>
      <c r="AI209" s="51" t="n">
        <f aca="false">W209/U209</f>
        <v>0.090895318891077</v>
      </c>
      <c r="AJ209" s="51" t="n">
        <f aca="false">EXP((((AI209-AI$213)/AI$214+2)/4-1.9)^3)</f>
        <v>0.0375659812486351</v>
      </c>
      <c r="AK209" s="51" t="n">
        <f aca="false">Z209/U209</f>
        <v>0.148126907178566</v>
      </c>
      <c r="AL209" s="51" t="n">
        <f aca="false">EXP((((AK209-AK$213)/AK$214+2)/4-1.9)^3)</f>
        <v>0.0152010899437514</v>
      </c>
      <c r="AM209" s="51" t="n">
        <f aca="false">0.01*AD209+0.15*AF209+0.24*AH209+0.25*AJ209+0.35*AL209</f>
        <v>0.020208486314013</v>
      </c>
      <c r="AO209" s="44" t="n">
        <f aca="false">0.01*AD209/$AM$213</f>
        <v>2.16882860747123E-005</v>
      </c>
      <c r="AP209" s="43" t="n">
        <f aca="false">AO209*$J$213</f>
        <v>197.018147453859</v>
      </c>
      <c r="AQ209" s="44" t="n">
        <f aca="false">0.15*AF209/$AM$213</f>
        <v>0.000146175752845742</v>
      </c>
      <c r="AR209" s="43" t="n">
        <f aca="false">AQ209*$J$213</f>
        <v>1327.8723790867</v>
      </c>
      <c r="AS209" s="44" t="n">
        <f aca="false">0.24*AH209/$AM$213</f>
        <v>0.00176913086416928</v>
      </c>
      <c r="AT209" s="43" t="n">
        <f aca="false">AS209*$J$213</f>
        <v>16070.9280697137</v>
      </c>
      <c r="AU209" s="44" t="n">
        <f aca="false">0.25*AJ209/$AM$213</f>
        <v>0.00330954536260049</v>
      </c>
      <c r="AV209" s="43" t="n">
        <f aca="false">AU209*$J$213</f>
        <v>30064.1781470373</v>
      </c>
      <c r="AW209" s="44" t="n">
        <f aca="false">0.35*AL209/$AM$213</f>
        <v>0.00187489247134468</v>
      </c>
      <c r="AX209" s="43" t="n">
        <f aca="false">AW209*$J$213</f>
        <v>17031.6750759853</v>
      </c>
    </row>
    <row r="210" customFormat="false" ht="13.8" hidden="false" customHeight="false" outlineLevel="0" collapsed="false">
      <c r="A210" s="13" t="s">
        <v>83</v>
      </c>
      <c r="B210" s="14"/>
      <c r="C210" s="14"/>
      <c r="D210" s="14"/>
      <c r="E210" s="14"/>
      <c r="F210" s="14"/>
      <c r="G210" s="14"/>
      <c r="H210" s="14"/>
      <c r="I210" s="15" t="n">
        <f aca="false">AO210+AQ210+AS210+AU210+AW210</f>
        <v>0.0153479155235068</v>
      </c>
      <c r="J210" s="43" t="n">
        <f aca="false">AP210+AR210+AT210+AV210+AX210</f>
        <v>139421.707796693</v>
      </c>
      <c r="K210" s="15" t="n">
        <f aca="false">I210-DatosMinisterio!J210</f>
        <v>5.89805981832114E-017</v>
      </c>
      <c r="L210" s="43" t="n">
        <f aca="false">J210-DatosMinisterio!K210</f>
        <v>-0.292203307180898</v>
      </c>
      <c r="M210" s="44" t="n">
        <f aca="false">P244/P$247</f>
        <v>0.00978033627499037</v>
      </c>
      <c r="N210" s="43" t="n">
        <f aca="false">ROUND((N$213*M210),0)</f>
        <v>1688062</v>
      </c>
      <c r="O210" s="43" t="n">
        <f aca="false">N210-DatosMinisterio!L210</f>
        <v>0</v>
      </c>
      <c r="P210" s="14" t="n">
        <f aca="false">N210+J210</f>
        <v>1827483.70779669</v>
      </c>
      <c r="Q210" s="43" t="n">
        <f aca="false">P210-DatosMinisterio!M210</f>
        <v>-0.292203307151794</v>
      </c>
      <c r="S210" s="14" t="n">
        <f aca="false">B210+DatosMinisterio!B210</f>
        <v>5548</v>
      </c>
      <c r="T210" s="14" t="n">
        <f aca="false">C210+DatosMinisterio!C210</f>
        <v>20</v>
      </c>
      <c r="U210" s="14" t="n">
        <f aca="false">D210+DatosMinisterio!D210</f>
        <v>295.712737210443</v>
      </c>
      <c r="V210" s="14" t="n">
        <f aca="false">E210+DatosMinisterio!E210</f>
        <v>189.940009937716</v>
      </c>
      <c r="W210" s="14" t="n">
        <f aca="false">F210+DatosMinisterio!F210</f>
        <v>11</v>
      </c>
      <c r="X210" s="14" t="n">
        <f aca="false">G210+DatosMinisterio!G210</f>
        <v>48</v>
      </c>
      <c r="Y210" s="14" t="n">
        <f aca="false">H210+DatosMinisterio!H210</f>
        <v>8</v>
      </c>
      <c r="Z210" s="14" t="n">
        <f aca="false">X210+0.33*Y210</f>
        <v>50.64</v>
      </c>
      <c r="AC210" s="50" t="n">
        <f aca="false">IF(T210&gt;0,S210/T210,0)</f>
        <v>277.4</v>
      </c>
      <c r="AD210" s="51" t="n">
        <f aca="false">EXP((((AC210-AC$213)/AC$214+2)/4-1.9)^3)</f>
        <v>0.220112204086237</v>
      </c>
      <c r="AE210" s="52" t="n">
        <f aca="false">S210/U210</f>
        <v>18.7614509010878</v>
      </c>
      <c r="AF210" s="51" t="n">
        <f aca="false">EXP((((AE210-AE$213)/AE$214+2)/4-1.9)^3)</f>
        <v>0.0414218893228391</v>
      </c>
      <c r="AG210" s="51" t="n">
        <f aca="false">V210/U210</f>
        <v>0.642312575810848</v>
      </c>
      <c r="AH210" s="51" t="n">
        <f aca="false">EXP((((AG210-AG$213)/AG$214+2)/4-1.9)^3)</f>
        <v>0.105276114958319</v>
      </c>
      <c r="AI210" s="51" t="n">
        <f aca="false">W210/U210</f>
        <v>0.0371982624210464</v>
      </c>
      <c r="AJ210" s="51" t="n">
        <f aca="false">EXP((((AI210-AI$213)/AI$214+2)/4-1.9)^3)</f>
        <v>0.0143384296417458</v>
      </c>
      <c r="AK210" s="51" t="n">
        <f aca="false">Z210/U210</f>
        <v>0.171247273545617</v>
      </c>
      <c r="AL210" s="51" t="n">
        <f aca="false">EXP((((AK210-AK$213)/AK$214+2)/4-1.9)^3)</f>
        <v>0.0179642634046057</v>
      </c>
      <c r="AM210" s="51" t="n">
        <f aca="false">0.01*AD210+0.15*AF210+0.24*AH210+0.25*AJ210+0.35*AL210</f>
        <v>0.0435527726313332</v>
      </c>
      <c r="AO210" s="44" t="n">
        <f aca="false">0.01*AD210/$AM$213</f>
        <v>0.00077567128563889</v>
      </c>
      <c r="AP210" s="43" t="n">
        <f aca="false">AO210*$J$213</f>
        <v>7046.26078811782</v>
      </c>
      <c r="AQ210" s="44" t="n">
        <f aca="false">0.15*AF210/$AM$213</f>
        <v>0.00218954943534505</v>
      </c>
      <c r="AR210" s="43" t="n">
        <f aca="false">AQ210*$J$213</f>
        <v>19890.0444241787</v>
      </c>
      <c r="AS210" s="44" t="n">
        <f aca="false">0.24*AH210/$AM$213</f>
        <v>0.008903785388088</v>
      </c>
      <c r="AT210" s="43" t="n">
        <f aca="false">AS210*$J$213</f>
        <v>80882.7076720078</v>
      </c>
      <c r="AU210" s="44" t="n">
        <f aca="false">0.25*AJ210/$AM$213</f>
        <v>0.00126320893932559</v>
      </c>
      <c r="AV210" s="43" t="n">
        <f aca="false">AU210*$J$213</f>
        <v>11475.0923247578</v>
      </c>
      <c r="AW210" s="44" t="n">
        <f aca="false">0.35*AL210/$AM$213</f>
        <v>0.00221570047510923</v>
      </c>
      <c r="AX210" s="43" t="n">
        <f aca="false">AW210*$J$213</f>
        <v>20127.6025876307</v>
      </c>
    </row>
    <row r="211" customFormat="false" ht="13.8" hidden="false" customHeight="false" outlineLevel="0" collapsed="false">
      <c r="A211" s="13" t="s">
        <v>84</v>
      </c>
      <c r="B211" s="14"/>
      <c r="C211" s="14"/>
      <c r="D211" s="14"/>
      <c r="E211" s="14"/>
      <c r="F211" s="14"/>
      <c r="G211" s="14"/>
      <c r="H211" s="14"/>
      <c r="I211" s="15" t="n">
        <f aca="false">AO211+AQ211+AS211+AU211+AW211</f>
        <v>0.0127221466370462</v>
      </c>
      <c r="J211" s="43" t="n">
        <f aca="false">AP211+AR211+AT211+AV211+AX211</f>
        <v>115569.010544806</v>
      </c>
      <c r="K211" s="15" t="n">
        <f aca="false">I211-DatosMinisterio!J211</f>
        <v>-6.41847686111419E-017</v>
      </c>
      <c r="L211" s="43" t="n">
        <f aca="false">J211-DatosMinisterio!K211</f>
        <v>0.0105448056128807</v>
      </c>
      <c r="M211" s="44" t="n">
        <f aca="false">P245/P$247</f>
        <v>0.0065484173088971</v>
      </c>
      <c r="N211" s="43" t="n">
        <f aca="false">ROUND((N$213*M211),0)</f>
        <v>1130241</v>
      </c>
      <c r="O211" s="43" t="n">
        <f aca="false">N211-DatosMinisterio!L211</f>
        <v>-1</v>
      </c>
      <c r="P211" s="14" t="n">
        <f aca="false">N211+J211</f>
        <v>1245810.01054481</v>
      </c>
      <c r="Q211" s="43" t="n">
        <f aca="false">P211-DatosMinisterio!M211</f>
        <v>-0.989455194445327</v>
      </c>
      <c r="S211" s="14" t="n">
        <f aca="false">B211+DatosMinisterio!B211</f>
        <v>6796</v>
      </c>
      <c r="T211" s="14" t="n">
        <f aca="false">C211+DatosMinisterio!C211</f>
        <v>40</v>
      </c>
      <c r="U211" s="14" t="n">
        <f aca="false">D211+DatosMinisterio!D211</f>
        <v>353.046566418288</v>
      </c>
      <c r="V211" s="14" t="n">
        <f aca="false">E211+DatosMinisterio!E211</f>
        <v>204.801998850664</v>
      </c>
      <c r="W211" s="14" t="n">
        <f aca="false">F211+DatosMinisterio!F211</f>
        <v>30</v>
      </c>
      <c r="X211" s="14" t="n">
        <f aca="false">G211+DatosMinisterio!G211</f>
        <v>61</v>
      </c>
      <c r="Y211" s="14" t="n">
        <f aca="false">H211+DatosMinisterio!H211</f>
        <v>13</v>
      </c>
      <c r="Z211" s="14" t="n">
        <f aca="false">X211+0.33*Y211</f>
        <v>65.29</v>
      </c>
      <c r="AC211" s="50" t="n">
        <f aca="false">IF(T211&gt;0,S211/T211,0)</f>
        <v>169.9</v>
      </c>
      <c r="AD211" s="51" t="n">
        <f aca="false">EXP((((AC211-AC$213)/AC$214+2)/4-1.9)^3)</f>
        <v>0.0307642566903263</v>
      </c>
      <c r="AE211" s="52" t="n">
        <f aca="false">S211/U211</f>
        <v>19.2495853137632</v>
      </c>
      <c r="AF211" s="51" t="n">
        <f aca="false">EXP((((AE211-AE$213)/AE$214+2)/4-1.9)^3)</f>
        <v>0.0489281308770418</v>
      </c>
      <c r="AG211" s="51" t="n">
        <f aca="false">V211/U211</f>
        <v>0.5800991096682</v>
      </c>
      <c r="AH211" s="51" t="n">
        <f aca="false">EXP((((AG211-AG$213)/AG$214+2)/4-1.9)^3)</f>
        <v>0.0542312227727175</v>
      </c>
      <c r="AI211" s="51" t="n">
        <f aca="false">W211/U211</f>
        <v>0.0849746261643461</v>
      </c>
      <c r="AJ211" s="51" t="n">
        <f aca="false">EXP((((AI211-AI$213)/AI$214+2)/4-1.9)^3)</f>
        <v>0.0340525808721465</v>
      </c>
      <c r="AK211" s="51" t="n">
        <f aca="false">Z211/U211</f>
        <v>0.184933111409005</v>
      </c>
      <c r="AL211" s="51" t="n">
        <f aca="false">EXP((((AK211-AK$213)/AK$214+2)/4-1.9)^3)</f>
        <v>0.0197889389159449</v>
      </c>
      <c r="AM211" s="51" t="n">
        <f aca="false">0.01*AD211+0.15*AF211+0.24*AH211+0.25*AJ211+0.35*AL211</f>
        <v>0.0361016295025291</v>
      </c>
      <c r="AO211" s="44" t="n">
        <f aca="false">0.01*AD211/$AM$213</f>
        <v>0.000108412664521595</v>
      </c>
      <c r="AP211" s="43" t="n">
        <f aca="false">AO211*$J$213</f>
        <v>984.82942594</v>
      </c>
      <c r="AQ211" s="44" t="n">
        <f aca="false">0.15*AF211/$AM$213</f>
        <v>0.00258632725560508</v>
      </c>
      <c r="AR211" s="43" t="n">
        <f aca="false">AQ211*$J$213</f>
        <v>23494.4062824243</v>
      </c>
      <c r="AS211" s="44" t="n">
        <f aca="false">0.24*AH211/$AM$213</f>
        <v>0.00458663552595043</v>
      </c>
      <c r="AT211" s="43" t="n">
        <f aca="false">AS211*$J$213</f>
        <v>41665.3686352113</v>
      </c>
      <c r="AU211" s="44" t="n">
        <f aca="false">0.25*AJ211/$AM$213</f>
        <v>0.00300001643412643</v>
      </c>
      <c r="AV211" s="43" t="n">
        <f aca="false">AU211*$J$213</f>
        <v>27252.3922889357</v>
      </c>
      <c r="AW211" s="44" t="n">
        <f aca="false">0.35*AL211/$AM$213</f>
        <v>0.0024407547568427</v>
      </c>
      <c r="AX211" s="43" t="n">
        <f aca="false">AW211*$J$213</f>
        <v>22172.0139122944</v>
      </c>
    </row>
    <row r="212" customFormat="false" ht="13.8" hidden="false" customHeight="false" outlineLevel="0" collapsed="false">
      <c r="A212" s="16" t="s">
        <v>85</v>
      </c>
      <c r="B212" s="17"/>
      <c r="C212" s="17"/>
      <c r="D212" s="17"/>
      <c r="E212" s="17"/>
      <c r="F212" s="17"/>
      <c r="G212" s="17"/>
      <c r="H212" s="17"/>
      <c r="I212" s="18" t="n">
        <f aca="false">AO212+AQ212+AS212+AU212+AW212</f>
        <v>0.00919227880262324</v>
      </c>
      <c r="J212" s="53" t="n">
        <f aca="false">AP212+AR212+AT212+AV212+AX212</f>
        <v>83503.4052176125</v>
      </c>
      <c r="K212" s="15" t="n">
        <f aca="false">I212-DatosMinisterio!J212</f>
        <v>-4.5102810375397E-017</v>
      </c>
      <c r="L212" s="43" t="n">
        <f aca="false">J212-DatosMinisterio!K212</f>
        <v>0.405217612467823</v>
      </c>
      <c r="M212" s="44" t="n">
        <f aca="false">P246/P$247</f>
        <v>0.00665999493770775</v>
      </c>
      <c r="N212" s="43" t="n">
        <f aca="false">ROUND((N$213*M212),0)</f>
        <v>1149499</v>
      </c>
      <c r="O212" s="43" t="n">
        <f aca="false">N212-DatosMinisterio!L212</f>
        <v>1</v>
      </c>
      <c r="P212" s="14" t="n">
        <f aca="false">N212+J212</f>
        <v>1233002.40521761</v>
      </c>
      <c r="Q212" s="43" t="n">
        <f aca="false">P212-DatosMinisterio!M212</f>
        <v>1.40521761239506</v>
      </c>
      <c r="S212" s="17" t="n">
        <f aca="false">B212+DatosMinisterio!B212</f>
        <v>8097</v>
      </c>
      <c r="T212" s="17" t="n">
        <f aca="false">C212+DatosMinisterio!C212</f>
        <v>32</v>
      </c>
      <c r="U212" s="17" t="n">
        <f aca="false">D212+DatosMinisterio!D212</f>
        <v>385.386000903435</v>
      </c>
      <c r="V212" s="17" t="n">
        <f aca="false">E212+DatosMinisterio!E212</f>
        <v>193.597460747204</v>
      </c>
      <c r="W212" s="17" t="n">
        <f aca="false">F212+DatosMinisterio!F212</f>
        <v>6</v>
      </c>
      <c r="X212" s="17" t="n">
        <f aca="false">G212+DatosMinisterio!G212</f>
        <v>47</v>
      </c>
      <c r="Y212" s="17" t="n">
        <f aca="false">H212+DatosMinisterio!H212</f>
        <v>10</v>
      </c>
      <c r="Z212" s="17" t="n">
        <f aca="false">X212+0.33*Y212</f>
        <v>50.3</v>
      </c>
      <c r="AC212" s="50" t="n">
        <f aca="false">IF(T212&gt;0,S212/T212,0)</f>
        <v>253.03125</v>
      </c>
      <c r="AD212" s="51" t="n">
        <f aca="false">EXP((((AC212-AC$213)/AC$214+2)/4-1.9)^3)</f>
        <v>0.154509418056522</v>
      </c>
      <c r="AE212" s="52" t="n">
        <f aca="false">S212/U212</f>
        <v>21.0101041060618</v>
      </c>
      <c r="AF212" s="51" t="n">
        <f aca="false">EXP((((AE212-AE$213)/AE$214+2)/4-1.9)^3)</f>
        <v>0.0850021084237667</v>
      </c>
      <c r="AG212" s="51" t="n">
        <f aca="false">V212/U212</f>
        <v>0.502346894524882</v>
      </c>
      <c r="AH212" s="51" t="n">
        <f aca="false">EXP((((AG212-AG$213)/AG$214+2)/4-1.9)^3)</f>
        <v>0.020002396588298</v>
      </c>
      <c r="AI212" s="51" t="n">
        <f aca="false">W212/U212</f>
        <v>0.015568806303121</v>
      </c>
      <c r="AJ212" s="51" t="n">
        <f aca="false">EXP((((AI212-AI$213)/AI$214+2)/4-1.9)^3)</f>
        <v>0.00927337091411251</v>
      </c>
      <c r="AK212" s="51" t="n">
        <f aca="false">Z212/U212</f>
        <v>0.130518492841165</v>
      </c>
      <c r="AL212" s="51" t="n">
        <f aca="false">EXP((((AK212-AK$213)/AK$214+2)/4-1.9)^3)</f>
        <v>0.013344562463717</v>
      </c>
      <c r="AM212" s="51" t="n">
        <f aca="false">0.01*AD212+0.15*AF212+0.24*AH212+0.25*AJ212+0.35*AL212</f>
        <v>0.0260849252161508</v>
      </c>
      <c r="AO212" s="44" t="n">
        <f aca="false">0.01*AD212/$AM$213</f>
        <v>0.000544488296070416</v>
      </c>
      <c r="AP212" s="43" t="n">
        <f aca="false">AO212*$J$213</f>
        <v>4946.17578505564</v>
      </c>
      <c r="AQ212" s="44" t="n">
        <f aca="false">0.15*AF212/$AM$213</f>
        <v>0.00449318757654487</v>
      </c>
      <c r="AR212" s="43" t="n">
        <f aca="false">AQ212*$J$213</f>
        <v>40816.4798935273</v>
      </c>
      <c r="AS212" s="44" t="n">
        <f aca="false">0.24*AH212/$AM$213</f>
        <v>0.00169171370486213</v>
      </c>
      <c r="AT212" s="43" t="n">
        <f aca="false">AS212*$J$213</f>
        <v>15367.6643237776</v>
      </c>
      <c r="AU212" s="44" t="n">
        <f aca="false">0.25*AJ212/$AM$213</f>
        <v>0.000816979636478694</v>
      </c>
      <c r="AV212" s="43" t="n">
        <f aca="false">AU212*$J$213</f>
        <v>7421.50919312301</v>
      </c>
      <c r="AW212" s="44" t="n">
        <f aca="false">0.35*AL212/$AM$213</f>
        <v>0.00164590958866713</v>
      </c>
      <c r="AX212" s="43" t="n">
        <f aca="false">AW212*$J$213</f>
        <v>14951.5760221289</v>
      </c>
    </row>
    <row r="213" customFormat="false" ht="13.8" hidden="false" customHeight="false" outlineLevel="0" collapsed="false">
      <c r="A213" s="19" t="s">
        <v>49</v>
      </c>
      <c r="B213" s="20"/>
      <c r="C213" s="20"/>
      <c r="D213" s="20"/>
      <c r="E213" s="20"/>
      <c r="F213" s="20"/>
      <c r="G213" s="20"/>
      <c r="H213" s="20"/>
      <c r="I213" s="21" t="n">
        <f aca="false">SUM(I186:I212)</f>
        <v>1</v>
      </c>
      <c r="J213" s="60" t="n">
        <f aca="false">DatosMinisterio!K213</f>
        <v>9084081</v>
      </c>
      <c r="K213" s="58" t="n">
        <f aca="false">I213-DatosMinisterio!J213</f>
        <v>0</v>
      </c>
      <c r="L213" s="60" t="n">
        <f aca="false">J213-DatosMinisterio!K213</f>
        <v>0</v>
      </c>
      <c r="M213" s="61"/>
      <c r="N213" s="60" t="n">
        <f aca="false">DatosMinisterio!L213</f>
        <v>172597546</v>
      </c>
      <c r="O213" s="60"/>
      <c r="P213" s="20" t="n">
        <f aca="false">DatosMinisterio!M213</f>
        <v>181681627</v>
      </c>
      <c r="Q213" s="60"/>
      <c r="S213" s="20"/>
      <c r="T213" s="20"/>
      <c r="U213" s="20"/>
      <c r="V213" s="20"/>
      <c r="W213" s="20"/>
      <c r="X213" s="20"/>
      <c r="Y213" s="20"/>
      <c r="Z213" s="20"/>
      <c r="AB213" s="63" t="s">
        <v>207</v>
      </c>
      <c r="AC213" s="63" t="n">
        <f aca="false">AVERAGE(AC188:AC212)</f>
        <v>203.72130055195</v>
      </c>
      <c r="AD213" s="20"/>
      <c r="AE213" s="63" t="n">
        <f aca="false">AVERAGE(AE188:AE212)</f>
        <v>20.0914540571291</v>
      </c>
      <c r="AF213" s="20"/>
      <c r="AG213" s="65" t="n">
        <f aca="false">AVERAGE(AG188:AG212)</f>
        <v>0.595103914495848</v>
      </c>
      <c r="AH213" s="20"/>
      <c r="AI213" s="65" t="n">
        <f aca="false">AVERAGE(AI188:AI212)</f>
        <v>0.125606290594339</v>
      </c>
      <c r="AJ213" s="20"/>
      <c r="AK213" s="65" t="n">
        <f aca="false">AVERAGE(AK188:AK212)</f>
        <v>0.373413118066336</v>
      </c>
      <c r="AL213" s="20"/>
      <c r="AM213" s="65" t="n">
        <f aca="false">SUM(AM188:AM212)</f>
        <v>2.83769952764127</v>
      </c>
      <c r="AO213" s="61" t="n">
        <f aca="false">SUM(AO186:AO212)</f>
        <v>0.00990450545645664</v>
      </c>
      <c r="AP213" s="60" t="n">
        <f aca="false">SUM(AP186:AP212)</f>
        <v>89973.3298313941</v>
      </c>
      <c r="AQ213" s="61" t="n">
        <f aca="false">SUM(AQ186:AQ212)</f>
        <v>0.147950915790409</v>
      </c>
      <c r="AR213" s="60" t="n">
        <f aca="false">SUM(AR186:AR212)</f>
        <v>1343998.10306425</v>
      </c>
      <c r="AS213" s="61" t="n">
        <f aca="false">SUM(AS186:AS212)</f>
        <v>0.234480515688509</v>
      </c>
      <c r="AT213" s="60" t="n">
        <f aca="false">SUM(AT186:AT212)</f>
        <v>2130039.99743618</v>
      </c>
      <c r="AU213" s="61" t="n">
        <f aca="false">SUM(AU186:AU212)</f>
        <v>0.250817267967093</v>
      </c>
      <c r="AV213" s="60" t="n">
        <f aca="false">SUM(AV186:AV212)</f>
        <v>2278444.37841178</v>
      </c>
      <c r="AW213" s="61" t="n">
        <f aca="false">SUM(AW186:AW212)</f>
        <v>0.356846795097533</v>
      </c>
      <c r="AX213" s="60" t="n">
        <f aca="false">SUM(AX186:AX212)</f>
        <v>3241625.1912564</v>
      </c>
    </row>
    <row r="214" s="23" customFormat="true" ht="13.8" hidden="false" customHeight="false" outlineLevel="0" collapsed="false">
      <c r="A214" s="23" t="s">
        <v>50</v>
      </c>
      <c r="J214" s="75"/>
      <c r="K214" s="76"/>
      <c r="L214" s="75"/>
      <c r="M214" s="76"/>
      <c r="N214" s="75"/>
      <c r="O214" s="75"/>
      <c r="Q214" s="75"/>
      <c r="AB214" s="63" t="s">
        <v>208</v>
      </c>
      <c r="AC214" s="63" t="n">
        <f aca="false">_xlfn.STDEV.P(AC188:AC212)</f>
        <v>73.1426899345754</v>
      </c>
      <c r="AD214" s="20"/>
      <c r="AE214" s="63" t="n">
        <f aca="false">_xlfn.STDEV.P(AE188:AE212)</f>
        <v>4.67362240916886</v>
      </c>
      <c r="AF214" s="20"/>
      <c r="AG214" s="65" t="n">
        <f aca="false">_xlfn.STDEV.P(AG188:AG212)</f>
        <v>0.132011638297646</v>
      </c>
      <c r="AH214" s="20"/>
      <c r="AI214" s="65" t="n">
        <f aca="false">_xlfn.STDEV.P(AI188:AI212)</f>
        <v>0.100854928276749</v>
      </c>
      <c r="AJ214" s="20"/>
      <c r="AK214" s="65" t="n">
        <f aca="false">_xlfn.STDEV.P(AK188:AK212)</f>
        <v>0.266064585382024</v>
      </c>
      <c r="AL214" s="20"/>
      <c r="AM214" s="65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MI214" s="0"/>
      <c r="AMJ214" s="0"/>
    </row>
    <row r="215" s="23" customFormat="true" ht="13.8" hidden="false" customHeight="false" outlineLevel="0" collapsed="false">
      <c r="A215" s="23" t="s">
        <v>51</v>
      </c>
      <c r="J215" s="75"/>
      <c r="K215" s="76"/>
      <c r="L215" s="75"/>
      <c r="M215" s="76"/>
      <c r="N215" s="75"/>
      <c r="O215" s="75"/>
      <c r="Q215" s="75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MI215" s="0"/>
      <c r="AMJ215" s="0"/>
    </row>
    <row r="216" customFormat="false" ht="13.8" hidden="false" customHeight="false" outlineLevel="0" collapsed="false">
      <c r="A216" s="30"/>
      <c r="B216" s="22"/>
      <c r="C216" s="22"/>
      <c r="D216" s="22"/>
      <c r="E216" s="22"/>
      <c r="F216" s="22"/>
      <c r="G216" s="22"/>
      <c r="H216" s="22"/>
      <c r="I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3.8" hidden="false" customHeight="false" outlineLevel="0" collapsed="false">
      <c r="A217" s="6" t="s">
        <v>122</v>
      </c>
      <c r="B217" s="6"/>
      <c r="C217" s="6"/>
      <c r="D217" s="6"/>
      <c r="E217" s="6"/>
      <c r="F217" s="6"/>
      <c r="G217" s="6"/>
      <c r="H217" s="6"/>
      <c r="I217" s="6"/>
      <c r="J217" s="6"/>
      <c r="S217" s="24"/>
      <c r="T217" s="24"/>
      <c r="U217" s="24"/>
      <c r="V217" s="24"/>
      <c r="W217" s="24"/>
      <c r="X217" s="24"/>
      <c r="Y217" s="24"/>
      <c r="Z217" s="24"/>
    </row>
    <row r="218" customFormat="false" ht="13.8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S218" s="24"/>
      <c r="T218" s="24"/>
      <c r="U218" s="24"/>
      <c r="V218" s="24"/>
      <c r="W218" s="24"/>
      <c r="X218" s="24"/>
      <c r="Y218" s="24"/>
      <c r="Z218" s="24"/>
    </row>
    <row r="219" customFormat="false" ht="9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S219" s="74"/>
      <c r="T219" s="74"/>
      <c r="U219" s="74"/>
      <c r="V219" s="74"/>
      <c r="W219" s="74"/>
      <c r="X219" s="74"/>
      <c r="Y219" s="74"/>
      <c r="Z219" s="74"/>
    </row>
    <row r="220" customFormat="false" ht="15.8" hidden="false" customHeight="true" outlineLevel="0" collapsed="false">
      <c r="A220" s="7" t="s">
        <v>8</v>
      </c>
      <c r="B220" s="8" t="s">
        <v>188</v>
      </c>
      <c r="C220" s="8"/>
      <c r="D220" s="8"/>
      <c r="E220" s="8"/>
      <c r="F220" s="8"/>
      <c r="G220" s="8"/>
      <c r="H220" s="8"/>
      <c r="I220" s="7" t="s">
        <v>10</v>
      </c>
      <c r="J220" s="37" t="s">
        <v>11</v>
      </c>
      <c r="K220" s="38" t="s">
        <v>189</v>
      </c>
      <c r="L220" s="37" t="s">
        <v>190</v>
      </c>
      <c r="M220" s="38" t="s">
        <v>191</v>
      </c>
      <c r="N220" s="37" t="s">
        <v>12</v>
      </c>
      <c r="O220" s="37" t="s">
        <v>192</v>
      </c>
      <c r="P220" s="7" t="s">
        <v>193</v>
      </c>
      <c r="Q220" s="37" t="s">
        <v>194</v>
      </c>
      <c r="S220" s="8" t="s">
        <v>188</v>
      </c>
      <c r="T220" s="8"/>
      <c r="U220" s="8"/>
      <c r="V220" s="8"/>
      <c r="W220" s="8"/>
      <c r="X220" s="8"/>
      <c r="Y220" s="8"/>
      <c r="Z220" s="8"/>
      <c r="AC220" s="9" t="s">
        <v>196</v>
      </c>
      <c r="AD220" s="9"/>
      <c r="AE220" s="9" t="s">
        <v>197</v>
      </c>
      <c r="AF220" s="9"/>
      <c r="AG220" s="9" t="s">
        <v>198</v>
      </c>
      <c r="AH220" s="9"/>
      <c r="AI220" s="9" t="s">
        <v>199</v>
      </c>
      <c r="AJ220" s="9"/>
      <c r="AK220" s="9" t="s">
        <v>200</v>
      </c>
      <c r="AL220" s="9"/>
      <c r="AM220" s="39" t="s">
        <v>201</v>
      </c>
      <c r="AO220" s="9" t="s">
        <v>196</v>
      </c>
      <c r="AP220" s="9"/>
      <c r="AQ220" s="9" t="s">
        <v>197</v>
      </c>
      <c r="AR220" s="9"/>
      <c r="AS220" s="9" t="s">
        <v>198</v>
      </c>
      <c r="AT220" s="9"/>
      <c r="AU220" s="9" t="s">
        <v>199</v>
      </c>
      <c r="AV220" s="9"/>
      <c r="AW220" s="39" t="s">
        <v>200</v>
      </c>
      <c r="AX220" s="39"/>
    </row>
    <row r="221" customFormat="false" ht="37.75" hidden="false" customHeight="false" outlineLevel="0" collapsed="false">
      <c r="A221" s="7"/>
      <c r="B221" s="9" t="s">
        <v>124</v>
      </c>
      <c r="C221" s="9" t="s">
        <v>125</v>
      </c>
      <c r="D221" s="9" t="s">
        <v>126</v>
      </c>
      <c r="E221" s="9" t="s">
        <v>127</v>
      </c>
      <c r="F221" s="9" t="s">
        <v>128</v>
      </c>
      <c r="G221" s="9" t="s">
        <v>129</v>
      </c>
      <c r="H221" s="9" t="s">
        <v>130</v>
      </c>
      <c r="I221" s="7"/>
      <c r="J221" s="37"/>
      <c r="K221" s="38"/>
      <c r="L221" s="37"/>
      <c r="M221" s="38"/>
      <c r="N221" s="37"/>
      <c r="O221" s="37"/>
      <c r="P221" s="7"/>
      <c r="Q221" s="37"/>
      <c r="S221" s="9" t="s">
        <v>124</v>
      </c>
      <c r="T221" s="9" t="s">
        <v>125</v>
      </c>
      <c r="U221" s="9" t="s">
        <v>126</v>
      </c>
      <c r="V221" s="9" t="s">
        <v>127</v>
      </c>
      <c r="W221" s="9" t="s">
        <v>128</v>
      </c>
      <c r="X221" s="9" t="s">
        <v>129</v>
      </c>
      <c r="Y221" s="9" t="s">
        <v>130</v>
      </c>
      <c r="Z221" s="7" t="s">
        <v>21</v>
      </c>
      <c r="AC221" s="9" t="s">
        <v>202</v>
      </c>
      <c r="AD221" s="9" t="s">
        <v>203</v>
      </c>
      <c r="AE221" s="9" t="s">
        <v>202</v>
      </c>
      <c r="AF221" s="9" t="s">
        <v>203</v>
      </c>
      <c r="AG221" s="9" t="s">
        <v>202</v>
      </c>
      <c r="AH221" s="9" t="s">
        <v>203</v>
      </c>
      <c r="AI221" s="9" t="s">
        <v>202</v>
      </c>
      <c r="AJ221" s="9" t="s">
        <v>203</v>
      </c>
      <c r="AK221" s="9" t="s">
        <v>202</v>
      </c>
      <c r="AL221" s="9" t="s">
        <v>203</v>
      </c>
      <c r="AM221" s="40" t="s">
        <v>204</v>
      </c>
      <c r="AO221" s="9" t="s">
        <v>205</v>
      </c>
      <c r="AP221" s="9" t="s">
        <v>206</v>
      </c>
      <c r="AQ221" s="9" t="s">
        <v>205</v>
      </c>
      <c r="AR221" s="9" t="s">
        <v>206</v>
      </c>
      <c r="AS221" s="9" t="s">
        <v>205</v>
      </c>
      <c r="AT221" s="9" t="s">
        <v>206</v>
      </c>
      <c r="AU221" s="9" t="s">
        <v>205</v>
      </c>
      <c r="AV221" s="9" t="s">
        <v>206</v>
      </c>
      <c r="AW221" s="9" t="s">
        <v>205</v>
      </c>
      <c r="AX221" s="40" t="s">
        <v>206</v>
      </c>
    </row>
    <row r="222" customFormat="false" ht="13.8" hidden="false" customHeight="false" outlineLevel="0" collapsed="false">
      <c r="A222" s="10" t="s">
        <v>61</v>
      </c>
      <c r="B222" s="11"/>
      <c r="C222" s="11"/>
      <c r="D222" s="11"/>
      <c r="E222" s="11"/>
      <c r="F222" s="11"/>
      <c r="G222" s="11"/>
      <c r="H222" s="11"/>
      <c r="I222" s="12" t="n">
        <f aca="false">AO222+AQ222+AS222+AU222+AW222</f>
        <v>0.145811480585786</v>
      </c>
      <c r="J222" s="49" t="n">
        <f aca="false">AP222+AR222+AT222+AV222+AX222</f>
        <v>1225931.89474708</v>
      </c>
      <c r="K222" s="12" t="n">
        <f aca="false">I222-DatosMinisterio!J222</f>
        <v>0</v>
      </c>
      <c r="L222" s="49" t="n">
        <f aca="false">J222-DatosMinisterio!K222</f>
        <v>-0.105252916924655</v>
      </c>
      <c r="M222" s="44" t="n">
        <f aca="false">P256/P$281</f>
        <v>0.198941884227188</v>
      </c>
      <c r="N222" s="43" t="n">
        <f aca="false">ROUND((N$247*M222),0)</f>
        <v>31780042</v>
      </c>
      <c r="O222" s="43" t="n">
        <f aca="false">N222-DatosMinisterio!L222</f>
        <v>4</v>
      </c>
      <c r="P222" s="14" t="n">
        <f aca="false">N222+J222</f>
        <v>33005973.8947471</v>
      </c>
      <c r="Q222" s="43" t="n">
        <f aca="false">P222-DatosMinisterio!M222</f>
        <v>3.89474708214402</v>
      </c>
      <c r="S222" s="11" t="n">
        <f aca="false">B222+DatosMinisterio!B222</f>
        <v>27024</v>
      </c>
      <c r="T222" s="11" t="n">
        <f aca="false">C222+DatosMinisterio!C222</f>
        <v>68</v>
      </c>
      <c r="U222" s="11" t="n">
        <f aca="false">D222+DatosMinisterio!D222</f>
        <v>1743.15519936718</v>
      </c>
      <c r="V222" s="11" t="n">
        <f aca="false">E222+DatosMinisterio!E222</f>
        <v>1065.9772287208</v>
      </c>
      <c r="W222" s="11" t="n">
        <f aca="false">F222+DatosMinisterio!F222</f>
        <v>657</v>
      </c>
      <c r="X222" s="11" t="n">
        <f aca="false">G222+DatosMinisterio!G222</f>
        <v>1384</v>
      </c>
      <c r="Y222" s="11" t="n">
        <f aca="false">H222+DatosMinisterio!H222</f>
        <v>174</v>
      </c>
      <c r="Z222" s="11" t="n">
        <f aca="false">X222+0.33*Y222</f>
        <v>1441.42</v>
      </c>
      <c r="AC222" s="45" t="n">
        <f aca="false">IF(T222&gt;0,S222/T222,0)</f>
        <v>397.411764705882</v>
      </c>
      <c r="AD222" s="46" t="n">
        <f aca="false">EXP((((AC222-AC$247)/AC$248+2)/4-1.9)^3)</f>
        <v>0.541702551126099</v>
      </c>
      <c r="AE222" s="47" t="n">
        <f aca="false">S222/U222</f>
        <v>15.5029225222232</v>
      </c>
      <c r="AF222" s="46" t="n">
        <f aca="false">EXP((((AE222-AE$247)/AE$248+2)/4-1.9)^3)</f>
        <v>0.016275480802633</v>
      </c>
      <c r="AG222" s="46" t="n">
        <f aca="false">V222/U222</f>
        <v>0.611521698760835</v>
      </c>
      <c r="AH222" s="46" t="n">
        <f aca="false">EXP((((AG222-AG$247)/AG$248+2)/4-1.9)^3)</f>
        <v>0.099674799462503</v>
      </c>
      <c r="AI222" s="46" t="n">
        <f aca="false">W222/U222</f>
        <v>0.376902756701475</v>
      </c>
      <c r="AJ222" s="46" t="n">
        <f aca="false">EXP((((AI222-AI$247)/AI$248+2)/4-1.9)^3)</f>
        <v>0.694302890991734</v>
      </c>
      <c r="AK222" s="46" t="n">
        <f aca="false">Z222/U222</f>
        <v>0.826902848652421</v>
      </c>
      <c r="AL222" s="46" t="n">
        <f aca="false">EXP((((AK222-AK$247)/AK$248+2)/4-1.9)^3)</f>
        <v>0.587701747931097</v>
      </c>
      <c r="AM222" s="46" t="n">
        <f aca="false">0.01*AD222+0.15*AF222+0.24*AH222+0.25*AJ222+0.35*AL222</f>
        <v>0.411051634026474</v>
      </c>
      <c r="AO222" s="48" t="n">
        <f aca="false">0.01*AD222/$AM$247</f>
        <v>0.00192157005296582</v>
      </c>
      <c r="AP222" s="49" t="n">
        <f aca="false">AO222*$J$247</f>
        <v>16155.8884558181</v>
      </c>
      <c r="AQ222" s="48" t="n">
        <f aca="false">0.15*AF222/$AM$247</f>
        <v>0.000866005055069778</v>
      </c>
      <c r="AR222" s="49" t="n">
        <f aca="false">AQ222*$J$247</f>
        <v>7281.06740125742</v>
      </c>
      <c r="AS222" s="48" t="n">
        <f aca="false">0.24*AH222/$AM$247</f>
        <v>0.00848578361468786</v>
      </c>
      <c r="AT222" s="49" t="n">
        <f aca="false">AS222*$J$247</f>
        <v>71345.4986080304</v>
      </c>
      <c r="AU222" s="48" t="n">
        <f aca="false">0.25*AJ222/$AM$247</f>
        <v>0.061572150631553</v>
      </c>
      <c r="AV222" s="49" t="n">
        <f aca="false">AU222*$J$247</f>
        <v>517677.092257376</v>
      </c>
      <c r="AW222" s="48" t="n">
        <f aca="false">0.35*AL222/$AM$247</f>
        <v>0.0729659712315095</v>
      </c>
      <c r="AX222" s="49" t="n">
        <f aca="false">AW222*$J$247</f>
        <v>613472.348024601</v>
      </c>
    </row>
    <row r="223" customFormat="false" ht="13.8" hidden="false" customHeight="false" outlineLevel="0" collapsed="false">
      <c r="A223" s="13" t="s">
        <v>62</v>
      </c>
      <c r="B223" s="14"/>
      <c r="C223" s="14"/>
      <c r="D223" s="14"/>
      <c r="E223" s="14"/>
      <c r="F223" s="14"/>
      <c r="G223" s="14"/>
      <c r="H223" s="14"/>
      <c r="I223" s="15" t="n">
        <f aca="false">AO223+AQ223+AS223+AU223+AW223</f>
        <v>0.09861930542339</v>
      </c>
      <c r="J223" s="43" t="n">
        <f aca="false">AP223+AR223+AT223+AV223+AX223</f>
        <v>829156.603242965</v>
      </c>
      <c r="K223" s="15" t="n">
        <f aca="false">I223-DatosMinisterio!J223</f>
        <v>0</v>
      </c>
      <c r="L223" s="43" t="n">
        <f aca="false">J223-DatosMinisterio!K223</f>
        <v>-0.396757035050541</v>
      </c>
      <c r="M223" s="44" t="n">
        <f aca="false">P257/P$281</f>
        <v>0.126020545086619</v>
      </c>
      <c r="N223" s="43" t="n">
        <f aca="false">ROUND((N$247*M223),0)</f>
        <v>20131197</v>
      </c>
      <c r="O223" s="43" t="n">
        <f aca="false">N223-DatosMinisterio!L223</f>
        <v>-1</v>
      </c>
      <c r="P223" s="14" t="n">
        <f aca="false">N223+J223</f>
        <v>20960353.603243</v>
      </c>
      <c r="Q223" s="43" t="n">
        <f aca="false">P223-DatosMinisterio!M223</f>
        <v>-1.39675703644753</v>
      </c>
      <c r="S223" s="14" t="n">
        <f aca="false">B223+DatosMinisterio!B223</f>
        <v>19836</v>
      </c>
      <c r="T223" s="14" t="n">
        <f aca="false">C223+DatosMinisterio!C223</f>
        <v>43</v>
      </c>
      <c r="U223" s="14" t="n">
        <f aca="false">D223+DatosMinisterio!D223</f>
        <v>1802.94024678234</v>
      </c>
      <c r="V223" s="14" t="n">
        <f aca="false">E223+DatosMinisterio!E223</f>
        <v>1100.49545322856</v>
      </c>
      <c r="W223" s="14" t="n">
        <f aca="false">F223+DatosMinisterio!F223</f>
        <v>521</v>
      </c>
      <c r="X223" s="14" t="n">
        <f aca="false">G223+DatosMinisterio!G223</f>
        <v>1195</v>
      </c>
      <c r="Y223" s="14" t="n">
        <f aca="false">H223+DatosMinisterio!H223</f>
        <v>134</v>
      </c>
      <c r="Z223" s="14" t="n">
        <f aca="false">X223+0.33*Y223</f>
        <v>1239.22</v>
      </c>
      <c r="AC223" s="50" t="n">
        <f aca="false">IF(T223&gt;0,S223/T223,0)</f>
        <v>461.302325581395</v>
      </c>
      <c r="AD223" s="51" t="n">
        <f aca="false">EXP((((AC223-AC$247)/AC$248+2)/4-1.9)^3)</f>
        <v>0.746086389772055</v>
      </c>
      <c r="AE223" s="52" t="n">
        <f aca="false">S223/U223</f>
        <v>11.0020285117051</v>
      </c>
      <c r="AF223" s="51" t="n">
        <f aca="false">EXP((((AE223-AE$247)/AE$248+2)/4-1.9)^3)</f>
        <v>0.00299813235314852</v>
      </c>
      <c r="AG223" s="51" t="n">
        <f aca="false">V223/U223</f>
        <v>0.610389310013233</v>
      </c>
      <c r="AH223" s="51" t="n">
        <f aca="false">EXP((((AG223-AG$247)/AG$248+2)/4-1.9)^3)</f>
        <v>0.0986957006208901</v>
      </c>
      <c r="AI223" s="51" t="n">
        <f aca="false">W223/U223</f>
        <v>0.288972416545593</v>
      </c>
      <c r="AJ223" s="51" t="n">
        <f aca="false">EXP((((AI223-AI$247)/AI$248+2)/4-1.9)^3)</f>
        <v>0.429447879853917</v>
      </c>
      <c r="AK223" s="51" t="n">
        <f aca="false">Z223/U223</f>
        <v>0.687332817719058</v>
      </c>
      <c r="AL223" s="51" t="n">
        <f aca="false">EXP((((AK223-AK$247)/AK$248+2)/4-1.9)^3)</f>
        <v>0.397298385069744</v>
      </c>
      <c r="AM223" s="51" t="n">
        <f aca="false">0.01*AD223+0.15*AF223+0.24*AH223+0.25*AJ223+0.35*AL223</f>
        <v>0.278013956637596</v>
      </c>
      <c r="AO223" s="44" t="n">
        <f aca="false">0.01*AD223/$AM$247</f>
        <v>0.00264657654007916</v>
      </c>
      <c r="AP223" s="43" t="n">
        <f aca="false">AO223*$J$247</f>
        <v>22251.4892471966</v>
      </c>
      <c r="AQ223" s="44" t="n">
        <f aca="false">0.15*AF223/$AM$247</f>
        <v>0.000159528176468668</v>
      </c>
      <c r="AR223" s="43" t="n">
        <f aca="false">AQ223*$J$247</f>
        <v>1341.2570728868</v>
      </c>
      <c r="AS223" s="44" t="n">
        <f aca="false">0.24*AH223/$AM$247</f>
        <v>0.00840242833379318</v>
      </c>
      <c r="AT223" s="43" t="n">
        <f aca="false">AS223*$J$247</f>
        <v>70644.6765806162</v>
      </c>
      <c r="AU223" s="44" t="n">
        <f aca="false">0.25*AJ223/$AM$247</f>
        <v>0.0380842855327838</v>
      </c>
      <c r="AV223" s="43" t="n">
        <f aca="false">AU223*$J$247</f>
        <v>320199.34325971</v>
      </c>
      <c r="AW223" s="44" t="n">
        <f aca="false">0.35*AL223/$AM$247</f>
        <v>0.0493264868402652</v>
      </c>
      <c r="AX223" s="43" t="n">
        <f aca="false">AW223*$J$247</f>
        <v>414719.837082556</v>
      </c>
    </row>
    <row r="224" customFormat="false" ht="13.8" hidden="false" customHeight="false" outlineLevel="0" collapsed="false">
      <c r="A224" s="13" t="s">
        <v>63</v>
      </c>
      <c r="B224" s="14"/>
      <c r="C224" s="14"/>
      <c r="D224" s="14"/>
      <c r="E224" s="14"/>
      <c r="F224" s="14"/>
      <c r="G224" s="14"/>
      <c r="H224" s="14"/>
      <c r="I224" s="15" t="n">
        <f aca="false">AO224+AQ224+AS224+AU224+AW224</f>
        <v>0.065078480641247</v>
      </c>
      <c r="J224" s="43" t="n">
        <f aca="false">AP224+AR224+AT224+AV224+AX224</f>
        <v>547157.08776338</v>
      </c>
      <c r="K224" s="15" t="n">
        <f aca="false">I224-DatosMinisterio!J224</f>
        <v>0</v>
      </c>
      <c r="L224" s="43" t="n">
        <f aca="false">J224-DatosMinisterio!K224</f>
        <v>0.0877633802592754</v>
      </c>
      <c r="M224" s="44" t="n">
        <f aca="false">P258/P$281</f>
        <v>0.0744210713923406</v>
      </c>
      <c r="N224" s="43" t="n">
        <f aca="false">ROUND((N$247*M224),0)</f>
        <v>11888420</v>
      </c>
      <c r="O224" s="43" t="n">
        <f aca="false">N224-DatosMinisterio!L224</f>
        <v>1</v>
      </c>
      <c r="P224" s="14" t="n">
        <f aca="false">N224+J224</f>
        <v>12435577.0877634</v>
      </c>
      <c r="Q224" s="43" t="n">
        <f aca="false">P224-DatosMinisterio!M224</f>
        <v>1.08776338025928</v>
      </c>
      <c r="S224" s="14" t="n">
        <f aca="false">B224+DatosMinisterio!B224</f>
        <v>23130</v>
      </c>
      <c r="T224" s="14" t="n">
        <f aca="false">C224+DatosMinisterio!C224</f>
        <v>104</v>
      </c>
      <c r="U224" s="14" t="n">
        <f aca="false">D224+DatosMinisterio!D224</f>
        <v>1294.59564182884</v>
      </c>
      <c r="V224" s="14" t="n">
        <f aca="false">E224+DatosMinisterio!E224</f>
        <v>908.902460010657</v>
      </c>
      <c r="W224" s="14" t="n">
        <f aca="false">F224+DatosMinisterio!F224</f>
        <v>274</v>
      </c>
      <c r="X224" s="14" t="n">
        <f aca="false">G224+DatosMinisterio!G224</f>
        <v>673</v>
      </c>
      <c r="Y224" s="14" t="n">
        <f aca="false">H224+DatosMinisterio!H224</f>
        <v>43</v>
      </c>
      <c r="Z224" s="14" t="n">
        <f aca="false">X224+0.33*Y224</f>
        <v>687.19</v>
      </c>
      <c r="AC224" s="50" t="n">
        <f aca="false">IF(T224&gt;0,S224/T224,0)</f>
        <v>222.403846153846</v>
      </c>
      <c r="AD224" s="51" t="n">
        <f aca="false">EXP((((AC224-AC$247)/AC$248+2)/4-1.9)^3)</f>
        <v>0.0820513591390768</v>
      </c>
      <c r="AE224" s="52" t="n">
        <f aca="false">S224/U224</f>
        <v>17.8665826244594</v>
      </c>
      <c r="AF224" s="51" t="n">
        <f aca="false">EXP((((AE224-AE$247)/AE$248+2)/4-1.9)^3)</f>
        <v>0.0340907776352111</v>
      </c>
      <c r="AG224" s="51" t="n">
        <f aca="false">V224/U224</f>
        <v>0.702074401182655</v>
      </c>
      <c r="AH224" s="51" t="n">
        <f aca="false">EXP((((AG224-AG$247)/AG$248+2)/4-1.9)^3)</f>
        <v>0.201091993747138</v>
      </c>
      <c r="AI224" s="51" t="n">
        <f aca="false">W224/U224</f>
        <v>0.211649098102113</v>
      </c>
      <c r="AJ224" s="51" t="n">
        <f aca="false">EXP((((AI224-AI$247)/AI$248+2)/4-1.9)^3)</f>
        <v>0.219746217060662</v>
      </c>
      <c r="AK224" s="51" t="n">
        <f aca="false">Z224/U224</f>
        <v>0.530814393156172</v>
      </c>
      <c r="AL224" s="51" t="n">
        <f aca="false">EXP((((AK224-AK$247)/AK$248+2)/4-1.9)^3)</f>
        <v>0.212364349018909</v>
      </c>
      <c r="AM224" s="51" t="n">
        <f aca="false">0.01*AD224+0.15*AF224+0.24*AH224+0.25*AJ224+0.35*AL224</f>
        <v>0.183460285157769</v>
      </c>
      <c r="AO224" s="44" t="n">
        <f aca="false">0.01*AD224/$AM$247</f>
        <v>0.000291059058516583</v>
      </c>
      <c r="AP224" s="43" t="n">
        <f aca="false">AO224*$J$247</f>
        <v>2447.12269333695</v>
      </c>
      <c r="AQ224" s="44" t="n">
        <f aca="false">0.15*AF224/$AM$247</f>
        <v>0.00181394246482576</v>
      </c>
      <c r="AR224" s="43" t="n">
        <f aca="false">AQ224*$J$247</f>
        <v>15250.9933643923</v>
      </c>
      <c r="AS224" s="44" t="n">
        <f aca="false">0.24*AH224/$AM$247</f>
        <v>0.0171199054804853</v>
      </c>
      <c r="AT224" s="43" t="n">
        <f aca="false">AS224*$J$247</f>
        <v>143938.173313002</v>
      </c>
      <c r="AU224" s="44" t="n">
        <f aca="false">0.25*AJ224/$AM$247</f>
        <v>0.0194875282144463</v>
      </c>
      <c r="AV224" s="43" t="n">
        <f aca="false">AU224*$J$247</f>
        <v>163844.316592189</v>
      </c>
      <c r="AW224" s="44" t="n">
        <f aca="false">0.35*AL224/$AM$247</f>
        <v>0.0263660454229731</v>
      </c>
      <c r="AX224" s="43" t="n">
        <f aca="false">AW224*$J$247</f>
        <v>221676.48180046</v>
      </c>
    </row>
    <row r="225" customFormat="false" ht="13.8" hidden="false" customHeight="false" outlineLevel="0" collapsed="false">
      <c r="A225" s="13" t="s">
        <v>64</v>
      </c>
      <c r="B225" s="14"/>
      <c r="C225" s="14"/>
      <c r="D225" s="14"/>
      <c r="E225" s="14"/>
      <c r="F225" s="14"/>
      <c r="G225" s="14"/>
      <c r="H225" s="14"/>
      <c r="I225" s="15" t="n">
        <f aca="false">AO225+AQ225+AS225+AU225+AW225</f>
        <v>0.0551333555163614</v>
      </c>
      <c r="J225" s="43" t="n">
        <f aca="false">AP225+AR225+AT225+AV225+AX225</f>
        <v>463541.956507136</v>
      </c>
      <c r="K225" s="15" t="n">
        <f aca="false">I225-DatosMinisterio!J225</f>
        <v>0</v>
      </c>
      <c r="L225" s="43" t="n">
        <f aca="false">J225-DatosMinisterio!K225</f>
        <v>-0.0434928637114354</v>
      </c>
      <c r="M225" s="44" t="n">
        <f aca="false">P259/P$281</f>
        <v>0.0560629543427157</v>
      </c>
      <c r="N225" s="43" t="n">
        <f aca="false">ROUND((N$247*M225),0)</f>
        <v>8955797</v>
      </c>
      <c r="O225" s="43" t="n">
        <f aca="false">N225-DatosMinisterio!L225</f>
        <v>0</v>
      </c>
      <c r="P225" s="14" t="n">
        <f aca="false">N225+J225</f>
        <v>9419338.95650714</v>
      </c>
      <c r="Q225" s="43" t="n">
        <f aca="false">P225-DatosMinisterio!M225</f>
        <v>-0.0434928629547358</v>
      </c>
      <c r="S225" s="14" t="n">
        <f aca="false">B225+DatosMinisterio!B225</f>
        <v>13293</v>
      </c>
      <c r="T225" s="14" t="n">
        <f aca="false">C225+DatosMinisterio!C225</f>
        <v>58</v>
      </c>
      <c r="U225" s="14" t="n">
        <f aca="false">D225+DatosMinisterio!D225</f>
        <v>550.409533711333</v>
      </c>
      <c r="V225" s="14" t="n">
        <f aca="false">E225+DatosMinisterio!E225</f>
        <v>394.908055118092</v>
      </c>
      <c r="W225" s="14" t="n">
        <f aca="false">F225+DatosMinisterio!F225</f>
        <v>95</v>
      </c>
      <c r="X225" s="14" t="n">
        <f aca="false">G225+DatosMinisterio!G225</f>
        <v>220</v>
      </c>
      <c r="Y225" s="14" t="n">
        <f aca="false">H225+DatosMinisterio!H225</f>
        <v>39</v>
      </c>
      <c r="Z225" s="14" t="n">
        <f aca="false">X225+0.33*Y225</f>
        <v>232.87</v>
      </c>
      <c r="AC225" s="50" t="n">
        <f aca="false">IF(T225&gt;0,S225/T225,0)</f>
        <v>229.189655172414</v>
      </c>
      <c r="AD225" s="51" t="n">
        <f aca="false">EXP((((AC225-AC$247)/AC$248+2)/4-1.9)^3)</f>
        <v>0.0913399936005098</v>
      </c>
      <c r="AE225" s="52" t="n">
        <f aca="false">S225/U225</f>
        <v>24.151107831231</v>
      </c>
      <c r="AF225" s="51" t="n">
        <f aca="false">EXP((((AE225-AE$247)/AE$248+2)/4-1.9)^3)</f>
        <v>0.156596551607744</v>
      </c>
      <c r="AG225" s="51" t="n">
        <f aca="false">V225/U225</f>
        <v>0.717480404918286</v>
      </c>
      <c r="AH225" s="51" t="n">
        <f aca="false">EXP((((AG225-AG$247)/AG$248+2)/4-1.9)^3)</f>
        <v>0.222908726249728</v>
      </c>
      <c r="AI225" s="51" t="n">
        <f aca="false">W225/U225</f>
        <v>0.172598754529974</v>
      </c>
      <c r="AJ225" s="51" t="n">
        <f aca="false">EXP((((AI225-AI$247)/AI$248+2)/4-1.9)^3)</f>
        <v>0.141065260578712</v>
      </c>
      <c r="AK225" s="51" t="n">
        <f aca="false">Z225/U225</f>
        <v>0.423084968077843</v>
      </c>
      <c r="AL225" s="51" t="n">
        <f aca="false">EXP((((AK225-AK$247)/AK$248+2)/4-1.9)^3)</f>
        <v>0.120734476196809</v>
      </c>
      <c r="AM225" s="51" t="n">
        <f aca="false">0.01*AD225+0.15*AF225+0.24*AH225+0.25*AJ225+0.35*AL225</f>
        <v>0.155424358790662</v>
      </c>
      <c r="AO225" s="44" t="n">
        <f aca="false">0.01*AD225/$AM$247</f>
        <v>0.000324008435950622</v>
      </c>
      <c r="AP225" s="43" t="n">
        <f aca="false">AO225*$J$247</f>
        <v>2724.14952652025</v>
      </c>
      <c r="AQ225" s="44" t="n">
        <f aca="false">0.15*AF225/$AM$247</f>
        <v>0.00833237475091135</v>
      </c>
      <c r="AR225" s="43" t="n">
        <f aca="false">AQ225*$J$247</f>
        <v>70055.6905744998</v>
      </c>
      <c r="AS225" s="44" t="n">
        <f aca="false">0.24*AH225/$AM$247</f>
        <v>0.0189772663399486</v>
      </c>
      <c r="AT225" s="43" t="n">
        <f aca="false">AS225*$J$247</f>
        <v>159554.213343069</v>
      </c>
      <c r="AU225" s="44" t="n">
        <f aca="false">0.25*AJ225/$AM$247</f>
        <v>0.0125099457109061</v>
      </c>
      <c r="AV225" s="43" t="n">
        <f aca="false">AU225*$J$247</f>
        <v>105179.245056299</v>
      </c>
      <c r="AW225" s="44" t="n">
        <f aca="false">0.35*AL225/$AM$247</f>
        <v>0.0149897602786448</v>
      </c>
      <c r="AX225" s="43" t="n">
        <f aca="false">AW225*$J$247</f>
        <v>126028.658006748</v>
      </c>
    </row>
    <row r="226" customFormat="false" ht="13.8" hidden="false" customHeight="false" outlineLevel="0" collapsed="false">
      <c r="A226" s="13" t="s">
        <v>65</v>
      </c>
      <c r="B226" s="14"/>
      <c r="C226" s="14"/>
      <c r="D226" s="14"/>
      <c r="E226" s="14"/>
      <c r="F226" s="14"/>
      <c r="G226" s="14"/>
      <c r="H226" s="14"/>
      <c r="I226" s="15" t="n">
        <f aca="false">AO226+AQ226+AS226+AU226+AW226</f>
        <v>0.0793283157204554</v>
      </c>
      <c r="J226" s="43" t="n">
        <f aca="false">AP226+AR226+AT226+AV226+AX226</f>
        <v>666964.713667087</v>
      </c>
      <c r="K226" s="15" t="n">
        <f aca="false">I226-DatosMinisterio!J226</f>
        <v>0</v>
      </c>
      <c r="L226" s="43" t="n">
        <f aca="false">J226-DatosMinisterio!K226</f>
        <v>-0.286332913208753</v>
      </c>
      <c r="M226" s="44" t="n">
        <f aca="false">P260/P$281</f>
        <v>0.0539756227888708</v>
      </c>
      <c r="N226" s="43" t="n">
        <f aca="false">ROUND((N$247*M226),0)</f>
        <v>8622355</v>
      </c>
      <c r="O226" s="43" t="n">
        <f aca="false">N226-DatosMinisterio!L226</f>
        <v>0</v>
      </c>
      <c r="P226" s="14" t="n">
        <f aca="false">N226+J226</f>
        <v>9289319.71366709</v>
      </c>
      <c r="Q226" s="43" t="n">
        <f aca="false">P226-DatosMinisterio!M226</f>
        <v>-0.286332912743092</v>
      </c>
      <c r="S226" s="14" t="n">
        <f aca="false">B226+DatosMinisterio!B226</f>
        <v>16506</v>
      </c>
      <c r="T226" s="14" t="n">
        <f aca="false">C226+DatosMinisterio!C226</f>
        <v>103</v>
      </c>
      <c r="U226" s="14" t="n">
        <f aca="false">D226+DatosMinisterio!D226</f>
        <v>492.310418314822</v>
      </c>
      <c r="V226" s="14" t="n">
        <f aca="false">E226+DatosMinisterio!E226</f>
        <v>258.781512298075</v>
      </c>
      <c r="W226" s="14" t="n">
        <f aca="false">F226+DatosMinisterio!F226</f>
        <v>102</v>
      </c>
      <c r="X226" s="14" t="n">
        <f aca="false">G226+DatosMinisterio!G226</f>
        <v>260</v>
      </c>
      <c r="Y226" s="14" t="n">
        <f aca="false">H226+DatosMinisterio!H226</f>
        <v>5</v>
      </c>
      <c r="Z226" s="14" t="n">
        <f aca="false">X226+0.33*Y226</f>
        <v>261.65</v>
      </c>
      <c r="AC226" s="50" t="n">
        <f aca="false">IF(T226&gt;0,S226/T226,0)</f>
        <v>160.252427184466</v>
      </c>
      <c r="AD226" s="51" t="n">
        <f aca="false">EXP((((AC226-AC$247)/AC$248+2)/4-1.9)^3)</f>
        <v>0.0263754474551936</v>
      </c>
      <c r="AE226" s="52" t="n">
        <f aca="false">S226/U226</f>
        <v>33.5276268507581</v>
      </c>
      <c r="AF226" s="51" t="n">
        <f aca="false">EXP((((AE226-AE$247)/AE$248+2)/4-1.9)^3)</f>
        <v>0.573130347673605</v>
      </c>
      <c r="AG226" s="51" t="n">
        <f aca="false">V226/U226</f>
        <v>0.525647036241654</v>
      </c>
      <c r="AH226" s="51" t="n">
        <f aca="false">EXP((((AG226-AG$247)/AG$248+2)/4-1.9)^3)</f>
        <v>0.0434096509263839</v>
      </c>
      <c r="AI226" s="51" t="n">
        <f aca="false">W226/U226</f>
        <v>0.207186352767317</v>
      </c>
      <c r="AJ226" s="51" t="n">
        <f aca="false">EXP((((AI226-AI$247)/AI$248+2)/4-1.9)^3)</f>
        <v>0.209685441596072</v>
      </c>
      <c r="AK226" s="51" t="n">
        <f aca="false">Z226/U226</f>
        <v>0.53147361962322</v>
      </c>
      <c r="AL226" s="51" t="n">
        <f aca="false">EXP((((AK226-AK$247)/AK$248+2)/4-1.9)^3)</f>
        <v>0.213024209757678</v>
      </c>
      <c r="AM226" s="51" t="n">
        <f aca="false">0.01*AD226+0.15*AF226+0.24*AH226+0.25*AJ226+0.35*AL226</f>
        <v>0.22363145666213</v>
      </c>
      <c r="AO226" s="44" t="n">
        <f aca="false">0.01*AD226/$AM$247</f>
        <v>9.35610693693697E-005</v>
      </c>
      <c r="AP226" s="43" t="n">
        <f aca="false">AO226*$J$247</f>
        <v>786.628724883381</v>
      </c>
      <c r="AQ226" s="44" t="n">
        <f aca="false">0.15*AF226/$AM$247</f>
        <v>0.0304957982082437</v>
      </c>
      <c r="AR226" s="43" t="n">
        <f aca="false">AQ226*$J$247</f>
        <v>256397.99780554</v>
      </c>
      <c r="AS226" s="44" t="n">
        <f aca="false">0.24*AH226/$AM$247</f>
        <v>0.00369566737567408</v>
      </c>
      <c r="AT226" s="43" t="n">
        <f aca="false">AS226*$J$247</f>
        <v>31071.8778110861</v>
      </c>
      <c r="AU226" s="44" t="n">
        <f aca="false">0.25*AJ226/$AM$247</f>
        <v>0.0185953187905576</v>
      </c>
      <c r="AV226" s="43" t="n">
        <f aca="false">AU226*$J$247</f>
        <v>156342.932029432</v>
      </c>
      <c r="AW226" s="44" t="n">
        <f aca="false">0.35*AL226/$AM$247</f>
        <v>0.0264479702766107</v>
      </c>
      <c r="AX226" s="43" t="n">
        <f aca="false">AW226*$J$247</f>
        <v>222365.277296146</v>
      </c>
    </row>
    <row r="227" customFormat="false" ht="13.8" hidden="false" customHeight="false" outlineLevel="0" collapsed="false">
      <c r="A227" s="13" t="s">
        <v>66</v>
      </c>
      <c r="B227" s="14"/>
      <c r="C227" s="14"/>
      <c r="D227" s="14"/>
      <c r="E227" s="14"/>
      <c r="F227" s="14"/>
      <c r="G227" s="14"/>
      <c r="H227" s="14"/>
      <c r="I227" s="15" t="n">
        <f aca="false">AO227+AQ227+AS227+AU227+AW227</f>
        <v>0.044780572839197</v>
      </c>
      <c r="J227" s="43" t="n">
        <f aca="false">AP227+AR227+AT227+AV227+AX227</f>
        <v>376499.383231475</v>
      </c>
      <c r="K227" s="15" t="n">
        <f aca="false">I227-DatosMinisterio!J227</f>
        <v>0</v>
      </c>
      <c r="L227" s="43" t="n">
        <f aca="false">J227-DatosMinisterio!K227</f>
        <v>0.383231474959757</v>
      </c>
      <c r="M227" s="44" t="n">
        <f aca="false">P261/P$281</f>
        <v>0.0636737267292147</v>
      </c>
      <c r="N227" s="43" t="n">
        <f aca="false">ROUND((N$247*M227),0)</f>
        <v>10171582</v>
      </c>
      <c r="O227" s="43" t="n">
        <f aca="false">N227-DatosMinisterio!L227</f>
        <v>-3</v>
      </c>
      <c r="P227" s="14" t="n">
        <f aca="false">N227+J227</f>
        <v>10548081.3832315</v>
      </c>
      <c r="Q227" s="43" t="n">
        <f aca="false">P227-DatosMinisterio!M227</f>
        <v>-2.61676852591336</v>
      </c>
      <c r="S227" s="14" t="n">
        <f aca="false">B227+DatosMinisterio!B227</f>
        <v>19664</v>
      </c>
      <c r="T227" s="14" t="n">
        <f aca="false">C227+DatosMinisterio!C227</f>
        <v>64</v>
      </c>
      <c r="U227" s="14" t="n">
        <f aca="false">D227+DatosMinisterio!D227</f>
        <v>875.963553819899</v>
      </c>
      <c r="V227" s="14" t="n">
        <f aca="false">E227+DatosMinisterio!E227</f>
        <v>593.486216691619</v>
      </c>
      <c r="W227" s="14" t="n">
        <f aca="false">F227+DatosMinisterio!F227</f>
        <v>154</v>
      </c>
      <c r="X227" s="14" t="n">
        <f aca="false">G227+DatosMinisterio!G227</f>
        <v>313</v>
      </c>
      <c r="Y227" s="14" t="n">
        <f aca="false">H227+DatosMinisterio!H227</f>
        <v>25</v>
      </c>
      <c r="Z227" s="14" t="n">
        <f aca="false">X227+0.33*Y227</f>
        <v>321.25</v>
      </c>
      <c r="AC227" s="50" t="n">
        <f aca="false">IF(T227&gt;0,S227/T227,0)</f>
        <v>307.25</v>
      </c>
      <c r="AD227" s="51" t="n">
        <f aca="false">EXP((((AC227-AC$247)/AC$248+2)/4-1.9)^3)</f>
        <v>0.253672982733765</v>
      </c>
      <c r="AE227" s="52" t="n">
        <f aca="false">S227/U227</f>
        <v>22.4484225562231</v>
      </c>
      <c r="AF227" s="51" t="n">
        <f aca="false">EXP((((AE227-AE$247)/AE$248+2)/4-1.9)^3)</f>
        <v>0.109895473141503</v>
      </c>
      <c r="AG227" s="51" t="n">
        <f aca="false">V227/U227</f>
        <v>0.677523869690179</v>
      </c>
      <c r="AH227" s="51" t="n">
        <f aca="false">EXP((((AG227-AG$247)/AG$248+2)/4-1.9)^3)</f>
        <v>0.169027694500965</v>
      </c>
      <c r="AI227" s="51" t="n">
        <f aca="false">W227/U227</f>
        <v>0.175806401223472</v>
      </c>
      <c r="AJ227" s="51" t="n">
        <f aca="false">EXP((((AI227-AI$247)/AI$248+2)/4-1.9)^3)</f>
        <v>0.146719215285959</v>
      </c>
      <c r="AK227" s="51" t="n">
        <f aca="false">Z227/U227</f>
        <v>0.366739002552211</v>
      </c>
      <c r="AL227" s="51" t="n">
        <f aca="false">EXP((((AK227-AK$247)/AK$248+2)/4-1.9)^3)</f>
        <v>0.0856334832140378</v>
      </c>
      <c r="AM227" s="51" t="n">
        <f aca="false">0.01*AD227+0.15*AF227+0.24*AH227+0.25*AJ227+0.35*AL227</f>
        <v>0.126239220425198</v>
      </c>
      <c r="AO227" s="44" t="n">
        <f aca="false">0.01*AD227/$AM$247</f>
        <v>0.000899848830053319</v>
      </c>
      <c r="AP227" s="43" t="n">
        <f aca="false">AO227*$J$247</f>
        <v>7565.61401599779</v>
      </c>
      <c r="AQ227" s="44" t="n">
        <f aca="false">0.15*AF227/$AM$247</f>
        <v>0.00584744846704808</v>
      </c>
      <c r="AR227" s="43" t="n">
        <f aca="false">AQ227*$J$247</f>
        <v>49163.3001039768</v>
      </c>
      <c r="AS227" s="44" t="n">
        <f aca="false">0.24*AH227/$AM$247</f>
        <v>0.014390121155592</v>
      </c>
      <c r="AT227" s="43" t="n">
        <f aca="false">AS227*$J$247</f>
        <v>120987.102133813</v>
      </c>
      <c r="AU227" s="44" t="n">
        <f aca="false">0.25*AJ227/$AM$247</f>
        <v>0.013011349572845</v>
      </c>
      <c r="AV227" s="43" t="n">
        <f aca="false">AU227*$J$247</f>
        <v>109394.87323613</v>
      </c>
      <c r="AW227" s="44" t="n">
        <f aca="false">0.35*AL227/$AM$247</f>
        <v>0.0106318048136586</v>
      </c>
      <c r="AX227" s="43" t="n">
        <f aca="false">AW227*$J$247</f>
        <v>89388.493741557</v>
      </c>
    </row>
    <row r="228" customFormat="false" ht="13.8" hidden="false" customHeight="false" outlineLevel="0" collapsed="false">
      <c r="A228" s="13" t="s">
        <v>67</v>
      </c>
      <c r="B228" s="14"/>
      <c r="C228" s="14"/>
      <c r="D228" s="14"/>
      <c r="E228" s="14"/>
      <c r="F228" s="14"/>
      <c r="G228" s="14"/>
      <c r="H228" s="14"/>
      <c r="I228" s="15" t="n">
        <f aca="false">AO228+AQ228+AS228+AU228+AW228</f>
        <v>0.032969055321625</v>
      </c>
      <c r="J228" s="43" t="n">
        <f aca="false">AP228+AR228+AT228+AV228+AX228</f>
        <v>277192.27797486</v>
      </c>
      <c r="K228" s="15" t="n">
        <f aca="false">I228-DatosMinisterio!J228</f>
        <v>0</v>
      </c>
      <c r="L228" s="43" t="n">
        <f aca="false">J228-DatosMinisterio!K228</f>
        <v>0.277974860218819</v>
      </c>
      <c r="M228" s="44" t="n">
        <f aca="false">P262/P$281</f>
        <v>0.0489818118847385</v>
      </c>
      <c r="N228" s="43" t="n">
        <f aca="false">ROUND((N$247*M228),0)</f>
        <v>7824617</v>
      </c>
      <c r="O228" s="43" t="n">
        <f aca="false">N228-DatosMinisterio!L228</f>
        <v>2</v>
      </c>
      <c r="P228" s="14" t="n">
        <f aca="false">N228+J228</f>
        <v>8101809.27797486</v>
      </c>
      <c r="Q228" s="43" t="n">
        <f aca="false">P228-DatosMinisterio!M228</f>
        <v>2.27797485981137</v>
      </c>
      <c r="S228" s="14" t="n">
        <f aca="false">B228+DatosMinisterio!B228</f>
        <v>11850</v>
      </c>
      <c r="T228" s="14" t="n">
        <f aca="false">C228+DatosMinisterio!C228</f>
        <v>60</v>
      </c>
      <c r="U228" s="14" t="n">
        <f aca="false">D228+DatosMinisterio!D228</f>
        <v>802.196793743891</v>
      </c>
      <c r="V228" s="14" t="n">
        <f aca="false">E228+DatosMinisterio!E228</f>
        <v>409.698005865103</v>
      </c>
      <c r="W228" s="14" t="n">
        <f aca="false">F228+DatosMinisterio!F228</f>
        <v>143</v>
      </c>
      <c r="X228" s="14" t="n">
        <f aca="false">G228+DatosMinisterio!G228</f>
        <v>335</v>
      </c>
      <c r="Y228" s="14" t="n">
        <f aca="false">H228+DatosMinisterio!H228</f>
        <v>29</v>
      </c>
      <c r="Z228" s="14" t="n">
        <f aca="false">X228+0.33*Y228</f>
        <v>344.57</v>
      </c>
      <c r="AC228" s="50" t="n">
        <f aca="false">IF(T228&gt;0,S228/T228,0)</f>
        <v>197.5</v>
      </c>
      <c r="AD228" s="51" t="n">
        <f aca="false">EXP((((AC228-AC$247)/AC$248+2)/4-1.9)^3)</f>
        <v>0.0538585360005932</v>
      </c>
      <c r="AE228" s="52" t="n">
        <f aca="false">S228/U228</f>
        <v>14.771936378224</v>
      </c>
      <c r="AF228" s="51" t="n">
        <f aca="false">EXP((((AE228-AE$247)/AE$248+2)/4-1.9)^3)</f>
        <v>0.012691322263047</v>
      </c>
      <c r="AG228" s="51" t="n">
        <f aca="false">V228/U228</f>
        <v>0.51072007400207</v>
      </c>
      <c r="AH228" s="51" t="n">
        <f aca="false">EXP((((AG228-AG$247)/AG$248+2)/4-1.9)^3)</f>
        <v>0.0369077567349862</v>
      </c>
      <c r="AI228" s="51" t="n">
        <f aca="false">W228/U228</f>
        <v>0.178260498066331</v>
      </c>
      <c r="AJ228" s="51" t="n">
        <f aca="false">EXP((((AI228-AI$247)/AI$248+2)/4-1.9)^3)</f>
        <v>0.151143415437916</v>
      </c>
      <c r="AK228" s="51" t="n">
        <f aca="false">Z228/U228</f>
        <v>0.429533005725285</v>
      </c>
      <c r="AL228" s="51" t="n">
        <f aca="false">EXP((((AK228-AK$247)/AK$248+2)/4-1.9)^3)</f>
        <v>0.125302338937613</v>
      </c>
      <c r="AM228" s="51" t="n">
        <f aca="false">0.01*AD228+0.15*AF228+0.24*AH228+0.25*AJ228+0.35*AL228</f>
        <v>0.0929418178035033</v>
      </c>
      <c r="AO228" s="44" t="n">
        <f aca="false">0.01*AD228/$AM$247</f>
        <v>0.000191051250654402</v>
      </c>
      <c r="AP228" s="43" t="n">
        <f aca="false">AO228*$J$247</f>
        <v>1606.29204756448</v>
      </c>
      <c r="AQ228" s="44" t="n">
        <f aca="false">0.15*AF228/$AM$247</f>
        <v>0.000675294903333377</v>
      </c>
      <c r="AR228" s="43" t="n">
        <f aca="false">AQ228*$J$247</f>
        <v>5677.64319401087</v>
      </c>
      <c r="AS228" s="44" t="n">
        <f aca="false">0.24*AH228/$AM$247</f>
        <v>0.00314213059916366</v>
      </c>
      <c r="AT228" s="43" t="n">
        <f aca="false">AS228*$J$247</f>
        <v>26417.9343320583</v>
      </c>
      <c r="AU228" s="44" t="n">
        <f aca="false">0.25*AJ228/$AM$247</f>
        <v>0.0134036963738086</v>
      </c>
      <c r="AV228" s="43" t="n">
        <f aca="false">AU228*$J$247</f>
        <v>112693.587817252</v>
      </c>
      <c r="AW228" s="44" t="n">
        <f aca="false">0.35*AL228/$AM$247</f>
        <v>0.0155568821946649</v>
      </c>
      <c r="AX228" s="43" t="n">
        <f aca="false">AW228*$J$247</f>
        <v>130796.820583974</v>
      </c>
    </row>
    <row r="229" customFormat="false" ht="13.8" hidden="false" customHeight="false" outlineLevel="0" collapsed="false">
      <c r="A229" s="13" t="s">
        <v>68</v>
      </c>
      <c r="B229" s="14"/>
      <c r="C229" s="14"/>
      <c r="D229" s="14"/>
      <c r="E229" s="14"/>
      <c r="F229" s="14"/>
      <c r="G229" s="14"/>
      <c r="H229" s="14"/>
      <c r="I229" s="15" t="n">
        <f aca="false">AO229+AQ229+AS229+AU229+AW229</f>
        <v>0.0313699061161301</v>
      </c>
      <c r="J229" s="43" t="n">
        <f aca="false">AP229+AR229+AT229+AV229+AX229</f>
        <v>263747.191157281</v>
      </c>
      <c r="K229" s="15" t="n">
        <f aca="false">I229-DatosMinisterio!J229</f>
        <v>0</v>
      </c>
      <c r="L229" s="43" t="n">
        <f aca="false">J229-DatosMinisterio!K229</f>
        <v>0.191157281049527</v>
      </c>
      <c r="M229" s="44" t="n">
        <f aca="false">P263/P$281</f>
        <v>0.0477306355205079</v>
      </c>
      <c r="N229" s="43" t="n">
        <f aca="false">ROUND((N$247*M229),0)</f>
        <v>7624747</v>
      </c>
      <c r="O229" s="43" t="n">
        <f aca="false">N229-DatosMinisterio!L229</f>
        <v>0</v>
      </c>
      <c r="P229" s="14" t="n">
        <f aca="false">N229+J229</f>
        <v>7888494.19115728</v>
      </c>
      <c r="Q229" s="43" t="n">
        <f aca="false">P229-DatosMinisterio!M229</f>
        <v>0.191157281398773</v>
      </c>
      <c r="S229" s="14" t="n">
        <f aca="false">B229+DatosMinisterio!B229</f>
        <v>9342</v>
      </c>
      <c r="T229" s="14" t="n">
        <f aca="false">C229+DatosMinisterio!C229</f>
        <v>46</v>
      </c>
      <c r="U229" s="14" t="n">
        <f aca="false">D229+DatosMinisterio!D229</f>
        <v>483.823716682601</v>
      </c>
      <c r="V229" s="14" t="n">
        <f aca="false">E229+DatosMinisterio!E229</f>
        <v>283.780832479891</v>
      </c>
      <c r="W229" s="14" t="n">
        <f aca="false">F229+DatosMinisterio!F229</f>
        <v>54</v>
      </c>
      <c r="X229" s="14" t="n">
        <f aca="false">G229+DatosMinisterio!G229</f>
        <v>206</v>
      </c>
      <c r="Y229" s="14" t="n">
        <f aca="false">H229+DatosMinisterio!H229</f>
        <v>18</v>
      </c>
      <c r="Z229" s="14" t="n">
        <f aca="false">X229+0.33*Y229</f>
        <v>211.94</v>
      </c>
      <c r="AC229" s="50" t="n">
        <f aca="false">IF(T229&gt;0,S229/T229,0)</f>
        <v>203.086956521739</v>
      </c>
      <c r="AD229" s="51" t="n">
        <f aca="false">EXP((((AC229-AC$247)/AC$248+2)/4-1.9)^3)</f>
        <v>0.0594194222649933</v>
      </c>
      <c r="AE229" s="52" t="n">
        <f aca="false">S229/U229</f>
        <v>19.3086855354149</v>
      </c>
      <c r="AF229" s="51" t="n">
        <f aca="false">EXP((((AE229-AE$247)/AE$248+2)/4-1.9)^3)</f>
        <v>0.0510812483959005</v>
      </c>
      <c r="AG229" s="51" t="n">
        <f aca="false">V229/U229</f>
        <v>0.586537663812081</v>
      </c>
      <c r="AH229" s="51" t="n">
        <f aca="false">EXP((((AG229-AG$247)/AG$248+2)/4-1.9)^3)</f>
        <v>0.0796400818780655</v>
      </c>
      <c r="AI229" s="51" t="n">
        <f aca="false">W229/U229</f>
        <v>0.111610899048641</v>
      </c>
      <c r="AJ229" s="51" t="n">
        <f aca="false">EXP((((AI229-AI$247)/AI$248+2)/4-1.9)^3)</f>
        <v>0.0601335177761155</v>
      </c>
      <c r="AK229" s="51" t="n">
        <f aca="false">Z229/U229</f>
        <v>0.438052110080906</v>
      </c>
      <c r="AL229" s="51" t="n">
        <f aca="false">EXP((((AK229-AK$247)/AK$248+2)/4-1.9)^3)</f>
        <v>0.131515246116477</v>
      </c>
      <c r="AM229" s="51" t="n">
        <f aca="false">0.01*AD229+0.15*AF229+0.24*AH229+0.25*AJ229+0.35*AL229</f>
        <v>0.0884337167175666</v>
      </c>
      <c r="AO229" s="44" t="n">
        <f aca="false">0.01*AD229/$AM$247</f>
        <v>0.000210777265404391</v>
      </c>
      <c r="AP229" s="43" t="n">
        <f aca="false">AO229*$J$247</f>
        <v>1772.14147547723</v>
      </c>
      <c r="AQ229" s="44" t="n">
        <f aca="false">0.15*AF229/$AM$247</f>
        <v>0.00271799155223532</v>
      </c>
      <c r="AR229" s="43" t="n">
        <f aca="false">AQ229*$J$247</f>
        <v>22851.9216741513</v>
      </c>
      <c r="AS229" s="44" t="n">
        <f aca="false">0.24*AH229/$AM$247</f>
        <v>0.00678013405111011</v>
      </c>
      <c r="AT229" s="43" t="n">
        <f aca="false">AS229*$J$247</f>
        <v>57004.9940548159</v>
      </c>
      <c r="AU229" s="44" t="n">
        <f aca="false">0.25*AJ229/$AM$247</f>
        <v>0.00533275903435672</v>
      </c>
      <c r="AV229" s="43" t="n">
        <f aca="false">AU229*$J$247</f>
        <v>44835.9714952092</v>
      </c>
      <c r="AW229" s="44" t="n">
        <f aca="false">0.35*AL229/$AM$247</f>
        <v>0.0163282442130235</v>
      </c>
      <c r="AX229" s="43" t="n">
        <f aca="false">AW229*$J$247</f>
        <v>137282.162457627</v>
      </c>
    </row>
    <row r="230" customFormat="false" ht="13.8" hidden="false" customHeight="false" outlineLevel="0" collapsed="false">
      <c r="A230" s="13" t="s">
        <v>69</v>
      </c>
      <c r="B230" s="14"/>
      <c r="C230" s="14"/>
      <c r="D230" s="14"/>
      <c r="E230" s="14"/>
      <c r="F230" s="14"/>
      <c r="G230" s="14"/>
      <c r="H230" s="14"/>
      <c r="I230" s="15" t="n">
        <f aca="false">AO230+AQ230+AS230+AU230+AW230</f>
        <v>0.0140929778810488</v>
      </c>
      <c r="J230" s="43" t="n">
        <f aca="false">AP230+AR230+AT230+AV230+AX230</f>
        <v>118488.8254816</v>
      </c>
      <c r="K230" s="15" t="n">
        <f aca="false">I230-DatosMinisterio!J230</f>
        <v>0</v>
      </c>
      <c r="L230" s="43" t="n">
        <f aca="false">J230-DatosMinisterio!K230</f>
        <v>-0.174518399842782</v>
      </c>
      <c r="M230" s="44" t="n">
        <f aca="false">P264/P$281</f>
        <v>0.020384302234451</v>
      </c>
      <c r="N230" s="43" t="n">
        <f aca="false">ROUND((N$247*M230),0)</f>
        <v>3256298</v>
      </c>
      <c r="O230" s="43" t="n">
        <f aca="false">N230-DatosMinisterio!L230</f>
        <v>1</v>
      </c>
      <c r="P230" s="14" t="n">
        <f aca="false">N230+J230</f>
        <v>3374786.8254816</v>
      </c>
      <c r="Q230" s="43" t="n">
        <f aca="false">P230-DatosMinisterio!M230</f>
        <v>0.825481600128114</v>
      </c>
      <c r="S230" s="14" t="n">
        <f aca="false">B230+DatosMinisterio!B230</f>
        <v>15169</v>
      </c>
      <c r="T230" s="14" t="n">
        <f aca="false">C230+DatosMinisterio!C230</f>
        <v>66</v>
      </c>
      <c r="U230" s="14" t="n">
        <f aca="false">D230+DatosMinisterio!D230</f>
        <v>714.724093585078</v>
      </c>
      <c r="V230" s="14" t="n">
        <f aca="false">E230+DatosMinisterio!E230</f>
        <v>282.043782193336</v>
      </c>
      <c r="W230" s="14" t="n">
        <f aca="false">F230+DatosMinisterio!F230</f>
        <v>68</v>
      </c>
      <c r="X230" s="14" t="n">
        <f aca="false">G230+DatosMinisterio!G230</f>
        <v>169</v>
      </c>
      <c r="Y230" s="14" t="n">
        <f aca="false">H230+DatosMinisterio!H230</f>
        <v>22</v>
      </c>
      <c r="Z230" s="14" t="n">
        <f aca="false">X230+0.33*Y230</f>
        <v>176.26</v>
      </c>
      <c r="AC230" s="50" t="n">
        <f aca="false">IF(T230&gt;0,S230/T230,0)</f>
        <v>229.833333333333</v>
      </c>
      <c r="AD230" s="51" t="n">
        <f aca="false">EXP((((AC230-AC$247)/AC$248+2)/4-1.9)^3)</f>
        <v>0.0922589407497531</v>
      </c>
      <c r="AE230" s="52" t="n">
        <f aca="false">S230/U230</f>
        <v>21.2235744340335</v>
      </c>
      <c r="AF230" s="51" t="n">
        <f aca="false">EXP((((AE230-AE$247)/AE$248+2)/4-1.9)^3)</f>
        <v>0.0829850947636177</v>
      </c>
      <c r="AG230" s="51" t="n">
        <f aca="false">V230/U230</f>
        <v>0.394619105085147</v>
      </c>
      <c r="AH230" s="51" t="n">
        <f aca="false">EXP((((AG230-AG$247)/AG$248+2)/4-1.9)^3)</f>
        <v>0.00859791824331301</v>
      </c>
      <c r="AI230" s="51" t="n">
        <f aca="false">W230/U230</f>
        <v>0.0951416086435675</v>
      </c>
      <c r="AJ230" s="51" t="n">
        <f aca="false">EXP((((AI230-AI$247)/AI$248+2)/4-1.9)^3)</f>
        <v>0.0460664429598317</v>
      </c>
      <c r="AK230" s="51" t="n">
        <f aca="false">Z230/U230</f>
        <v>0.246612646169341</v>
      </c>
      <c r="AL230" s="51" t="n">
        <f aca="false">EXP((((AK230-AK$247)/AK$248+2)/4-1.9)^3)</f>
        <v>0.0365100473285652</v>
      </c>
      <c r="AM230" s="51" t="n">
        <f aca="false">0.01*AD230+0.15*AF230+0.24*AH230+0.25*AJ230+0.35*AL230</f>
        <v>0.039728981305391</v>
      </c>
      <c r="AO230" s="44" t="n">
        <f aca="false">0.01*AD230/$AM$247</f>
        <v>0.00032726819782284</v>
      </c>
      <c r="AP230" s="43" t="n">
        <f aca="false">AO230*$J$247</f>
        <v>2751.5564634252</v>
      </c>
      <c r="AQ230" s="44" t="n">
        <f aca="false">0.15*AF230/$AM$247</f>
        <v>0.00441556918853734</v>
      </c>
      <c r="AR230" s="43" t="n">
        <f aca="false">AQ230*$J$247</f>
        <v>37124.560288006</v>
      </c>
      <c r="AS230" s="44" t="n">
        <f aca="false">0.24*AH230/$AM$247</f>
        <v>0.000731981144110338</v>
      </c>
      <c r="AT230" s="43" t="n">
        <f aca="false">AS230*$J$247</f>
        <v>6154.24126627928</v>
      </c>
      <c r="AU230" s="44" t="n">
        <f aca="false">0.25*AJ230/$AM$247</f>
        <v>0.00408526307723003</v>
      </c>
      <c r="AV230" s="43" t="n">
        <f aca="false">AU230*$J$247</f>
        <v>34347.4621112731</v>
      </c>
      <c r="AW230" s="44" t="n">
        <f aca="false">0.35*AL230/$AM$247</f>
        <v>0.00453289627334827</v>
      </c>
      <c r="AX230" s="43" t="n">
        <f aca="false">AW230*$J$247</f>
        <v>38111.0053526166</v>
      </c>
    </row>
    <row r="231" customFormat="false" ht="13.8" hidden="false" customHeight="false" outlineLevel="0" collapsed="false">
      <c r="A231" s="13" t="s">
        <v>70</v>
      </c>
      <c r="B231" s="14"/>
      <c r="C231" s="14"/>
      <c r="D231" s="14"/>
      <c r="E231" s="14"/>
      <c r="F231" s="14"/>
      <c r="G231" s="14"/>
      <c r="H231" s="14"/>
      <c r="I231" s="15" t="n">
        <f aca="false">AO231+AQ231+AS231+AU231+AW231</f>
        <v>0.0131041981540367</v>
      </c>
      <c r="J231" s="43" t="n">
        <f aca="false">AP231+AR231+AT231+AV231+AX231</f>
        <v>110175.511609787</v>
      </c>
      <c r="K231" s="15" t="n">
        <f aca="false">I231-DatosMinisterio!J231</f>
        <v>0</v>
      </c>
      <c r="L231" s="43" t="n">
        <f aca="false">J231-DatosMinisterio!K231</f>
        <v>-0.488390212995</v>
      </c>
      <c r="M231" s="44" t="n">
        <f aca="false">P265/P$281</f>
        <v>0.0196315872330869</v>
      </c>
      <c r="N231" s="43" t="n">
        <f aca="false">ROUND((N$247*M231),0)</f>
        <v>3136055</v>
      </c>
      <c r="O231" s="43" t="n">
        <f aca="false">N231-DatosMinisterio!L231</f>
        <v>2</v>
      </c>
      <c r="P231" s="14" t="n">
        <f aca="false">N231+J231</f>
        <v>3246230.51160979</v>
      </c>
      <c r="Q231" s="43" t="n">
        <f aca="false">P231-DatosMinisterio!M231</f>
        <v>1.51160978712142</v>
      </c>
      <c r="S231" s="14" t="n">
        <f aca="false">B231+DatosMinisterio!B231</f>
        <v>6546</v>
      </c>
      <c r="T231" s="14" t="n">
        <f aca="false">C231+DatosMinisterio!C231</f>
        <v>46</v>
      </c>
      <c r="U231" s="14" t="n">
        <f aca="false">D231+DatosMinisterio!D231</f>
        <v>334.063185195971</v>
      </c>
      <c r="V231" s="14" t="n">
        <f aca="false">E231+DatosMinisterio!E231</f>
        <v>164.164233836771</v>
      </c>
      <c r="W231" s="14" t="n">
        <f aca="false">F231+DatosMinisterio!F231</f>
        <v>25</v>
      </c>
      <c r="X231" s="14" t="n">
        <f aca="false">G231+DatosMinisterio!G231</f>
        <v>82</v>
      </c>
      <c r="Y231" s="14" t="n">
        <f aca="false">H231+DatosMinisterio!H231</f>
        <v>6</v>
      </c>
      <c r="Z231" s="14" t="n">
        <f aca="false">X231+0.33*Y231</f>
        <v>83.98</v>
      </c>
      <c r="AC231" s="50" t="n">
        <f aca="false">IF(T231&gt;0,S231/T231,0)</f>
        <v>142.304347826087</v>
      </c>
      <c r="AD231" s="51" t="n">
        <f aca="false">EXP((((AC231-AC$247)/AC$248+2)/4-1.9)^3)</f>
        <v>0.018000815385285</v>
      </c>
      <c r="AE231" s="52" t="n">
        <f aca="false">S231/U231</f>
        <v>19.5950954492634</v>
      </c>
      <c r="AF231" s="51" t="n">
        <f aca="false">EXP((((AE231-AE$247)/AE$248+2)/4-1.9)^3)</f>
        <v>0.0551293854537675</v>
      </c>
      <c r="AG231" s="51" t="n">
        <f aca="false">V231/U231</f>
        <v>0.491416717290975</v>
      </c>
      <c r="AH231" s="51" t="n">
        <f aca="false">EXP((((AG231-AG$247)/AG$248+2)/4-1.9)^3)</f>
        <v>0.0296783991521079</v>
      </c>
      <c r="AI231" s="51" t="n">
        <f aca="false">W231/U231</f>
        <v>0.0748361421068721</v>
      </c>
      <c r="AJ231" s="51" t="n">
        <f aca="false">EXP((((AI231-AI$247)/AI$248+2)/4-1.9)^3)</f>
        <v>0.032427288972965</v>
      </c>
      <c r="AK231" s="51" t="n">
        <f aca="false">Z231/U231</f>
        <v>0.251389568565405</v>
      </c>
      <c r="AL231" s="51" t="n">
        <f aca="false">EXP((((AK231-AK$247)/AK$248+2)/4-1.9)^3)</f>
        <v>0.0378928449596667</v>
      </c>
      <c r="AM231" s="51" t="n">
        <f aca="false">0.01*AD231+0.15*AF231+0.24*AH231+0.25*AJ231+0.35*AL231</f>
        <v>0.0369415497475485</v>
      </c>
      <c r="AO231" s="44" t="n">
        <f aca="false">0.01*AD231/$AM$247</f>
        <v>6.38539133726141E-005</v>
      </c>
      <c r="AP231" s="43" t="n">
        <f aca="false">AO231*$J$247</f>
        <v>536.861354767259</v>
      </c>
      <c r="AQ231" s="44" t="n">
        <f aca="false">0.15*AF231/$AM$247</f>
        <v>0.00293338962239009</v>
      </c>
      <c r="AR231" s="43" t="n">
        <f aca="false">AQ231*$J$247</f>
        <v>24662.9132586881</v>
      </c>
      <c r="AS231" s="44" t="n">
        <f aca="false">0.24*AH231/$AM$247</f>
        <v>0.002526661448964</v>
      </c>
      <c r="AT231" s="43" t="n">
        <f aca="false">AS231*$J$247</f>
        <v>21243.2851313821</v>
      </c>
      <c r="AU231" s="44" t="n">
        <f aca="false">0.25*AJ231/$AM$247</f>
        <v>0.00287571598378966</v>
      </c>
      <c r="AV231" s="43" t="n">
        <f aca="false">AU231*$J$247</f>
        <v>24178.0134911091</v>
      </c>
      <c r="AW231" s="44" t="n">
        <f aca="false">0.35*AL231/$AM$247</f>
        <v>0.00470457718552038</v>
      </c>
      <c r="AX231" s="43" t="n">
        <f aca="false">AW231*$J$247</f>
        <v>39554.4383738404</v>
      </c>
    </row>
    <row r="232" customFormat="false" ht="13.8" hidden="false" customHeight="false" outlineLevel="0" collapsed="false">
      <c r="A232" s="13" t="s">
        <v>71</v>
      </c>
      <c r="B232" s="14"/>
      <c r="C232" s="14"/>
      <c r="D232" s="14"/>
      <c r="E232" s="14"/>
      <c r="F232" s="14"/>
      <c r="G232" s="14"/>
      <c r="H232" s="14"/>
      <c r="I232" s="15" t="n">
        <f aca="false">AO232+AQ232+AS232+AU232+AW232</f>
        <v>0.0224852922004038</v>
      </c>
      <c r="J232" s="43" t="n">
        <f aca="false">AP232+AR232+AT232+AV232+AX232</f>
        <v>189048.466968725</v>
      </c>
      <c r="K232" s="15" t="n">
        <f aca="false">I232-DatosMinisterio!J232</f>
        <v>-1.59594559789866E-016</v>
      </c>
      <c r="L232" s="43" t="n">
        <f aca="false">J232-DatosMinisterio!K232</f>
        <v>0.466968725348124</v>
      </c>
      <c r="M232" s="44" t="n">
        <f aca="false">P266/P$281</f>
        <v>0.0205777967626723</v>
      </c>
      <c r="N232" s="43" t="n">
        <f aca="false">ROUND((N$247*M232),0)</f>
        <v>3287207</v>
      </c>
      <c r="O232" s="43" t="n">
        <f aca="false">N232-DatosMinisterio!L232</f>
        <v>-1</v>
      </c>
      <c r="P232" s="14" t="n">
        <f aca="false">N232+J232</f>
        <v>3476255.46696873</v>
      </c>
      <c r="Q232" s="43" t="n">
        <f aca="false">P232-DatosMinisterio!M232</f>
        <v>-0.533031274564564</v>
      </c>
      <c r="S232" s="14" t="n">
        <f aca="false">B232+DatosMinisterio!B232</f>
        <v>7922</v>
      </c>
      <c r="T232" s="14" t="n">
        <f aca="false">C232+DatosMinisterio!C232</f>
        <v>36</v>
      </c>
      <c r="U232" s="14" t="n">
        <f aca="false">D232+DatosMinisterio!D232</f>
        <v>303.046995606922</v>
      </c>
      <c r="V232" s="14" t="n">
        <f aca="false">E232+DatosMinisterio!E232</f>
        <v>121.311558441558</v>
      </c>
      <c r="W232" s="14" t="n">
        <f aca="false">F232+DatosMinisterio!F232</f>
        <v>18</v>
      </c>
      <c r="X232" s="14" t="n">
        <f aca="false">G232+DatosMinisterio!G232</f>
        <v>92</v>
      </c>
      <c r="Y232" s="14" t="n">
        <f aca="false">H232+DatosMinisterio!H232</f>
        <v>6</v>
      </c>
      <c r="Z232" s="14" t="n">
        <f aca="false">X232+0.33*Y232</f>
        <v>93.98</v>
      </c>
      <c r="AC232" s="50" t="n">
        <f aca="false">IF(T232&gt;0,S232/T232,0)</f>
        <v>220.055555555556</v>
      </c>
      <c r="AD232" s="51" t="n">
        <f aca="false">EXP((((AC232-AC$247)/AC$248+2)/4-1.9)^3)</f>
        <v>0.0790041113387522</v>
      </c>
      <c r="AE232" s="52" t="n">
        <f aca="false">S232/U232</f>
        <v>26.1411600010565</v>
      </c>
      <c r="AF232" s="51" t="n">
        <f aca="false">EXP((((AE232-AE$247)/AE$248+2)/4-1.9)^3)</f>
        <v>0.225203440597597</v>
      </c>
      <c r="AG232" s="51" t="n">
        <f aca="false">V232/U232</f>
        <v>0.400306091794784</v>
      </c>
      <c r="AH232" s="51" t="n">
        <f aca="false">EXP((((AG232-AG$247)/AG$248+2)/4-1.9)^3)</f>
        <v>0.00931185441272943</v>
      </c>
      <c r="AI232" s="51" t="n">
        <f aca="false">W232/U232</f>
        <v>0.0593967281013653</v>
      </c>
      <c r="AJ232" s="51" t="n">
        <f aca="false">EXP((((AI232-AI$247)/AI$248+2)/4-1.9)^3)</f>
        <v>0.024407176849366</v>
      </c>
      <c r="AK232" s="51" t="n">
        <f aca="false">Z232/U232</f>
        <v>0.310116917053684</v>
      </c>
      <c r="AL232" s="51" t="n">
        <f aca="false">EXP((((AK232-AK$247)/AK$248+2)/4-1.9)^3)</f>
        <v>0.0585149741260972</v>
      </c>
      <c r="AM232" s="51" t="n">
        <f aca="false">0.01*AD232+0.15*AF232+0.24*AH232+0.25*AJ232+0.35*AL232</f>
        <v>0.0633874374185576</v>
      </c>
      <c r="AO232" s="44" t="n">
        <f aca="false">0.01*AD232/$AM$247</f>
        <v>0.000280249620560462</v>
      </c>
      <c r="AP232" s="43" t="n">
        <f aca="false">AO232*$J$247</f>
        <v>2356.24072230517</v>
      </c>
      <c r="AQ232" s="44" t="n">
        <f aca="false">0.15*AF232/$AM$247</f>
        <v>0.011982891340763</v>
      </c>
      <c r="AR232" s="43" t="n">
        <f aca="false">AQ232*$J$247</f>
        <v>100747.956381166</v>
      </c>
      <c r="AS232" s="44" t="n">
        <f aca="false">0.24*AH232/$AM$247</f>
        <v>0.000792761881879928</v>
      </c>
      <c r="AT232" s="43" t="n">
        <f aca="false">AS232*$J$247</f>
        <v>6665.26443618778</v>
      </c>
      <c r="AU232" s="44" t="n">
        <f aca="false">0.25*AJ232/$AM$247</f>
        <v>0.00216447661238099</v>
      </c>
      <c r="AV232" s="43" t="n">
        <f aca="false">AU232*$J$247</f>
        <v>18198.161790085</v>
      </c>
      <c r="AW232" s="44" t="n">
        <f aca="false">0.35*AL232/$AM$247</f>
        <v>0.00726491274481951</v>
      </c>
      <c r="AX232" s="43" t="n">
        <f aca="false">AW232*$J$247</f>
        <v>61080.8436389817</v>
      </c>
    </row>
    <row r="233" customFormat="false" ht="13.8" hidden="false" customHeight="false" outlineLevel="0" collapsed="false">
      <c r="A233" s="13" t="s">
        <v>72</v>
      </c>
      <c r="B233" s="14"/>
      <c r="C233" s="14"/>
      <c r="D233" s="14"/>
      <c r="E233" s="14"/>
      <c r="F233" s="14"/>
      <c r="G233" s="14"/>
      <c r="H233" s="14"/>
      <c r="I233" s="15" t="n">
        <f aca="false">AO233+AQ233+AS233+AU233+AW233</f>
        <v>0.0357533957354511</v>
      </c>
      <c r="J233" s="43" t="n">
        <f aca="false">AP233+AR233+AT233+AV233+AX233</f>
        <v>300602.037655166</v>
      </c>
      <c r="K233" s="15" t="n">
        <f aca="false">I233-DatosMinisterio!J233</f>
        <v>0</v>
      </c>
      <c r="L233" s="43" t="n">
        <f aca="false">J233-DatosMinisterio!K233</f>
        <v>0.0376551655936055</v>
      </c>
      <c r="M233" s="44" t="n">
        <f aca="false">P267/P$281</f>
        <v>0.0223585010320728</v>
      </c>
      <c r="N233" s="43" t="n">
        <f aca="false">ROUND((N$247*M233),0)</f>
        <v>3571667</v>
      </c>
      <c r="O233" s="43" t="n">
        <f aca="false">N233-DatosMinisterio!L233</f>
        <v>0</v>
      </c>
      <c r="P233" s="14" t="n">
        <f aca="false">N233+J233</f>
        <v>3872269.03765517</v>
      </c>
      <c r="Q233" s="43" t="n">
        <f aca="false">P233-DatosMinisterio!M233</f>
        <v>0.0376551654189825</v>
      </c>
      <c r="S233" s="14" t="n">
        <f aca="false">B233+DatosMinisterio!B233</f>
        <v>10284</v>
      </c>
      <c r="T233" s="14" t="n">
        <f aca="false">C233+DatosMinisterio!C233</f>
        <v>41</v>
      </c>
      <c r="U233" s="14" t="n">
        <f aca="false">D233+DatosMinisterio!D233</f>
        <v>427.436413251261</v>
      </c>
      <c r="V233" s="14" t="n">
        <f aca="false">E233+DatosMinisterio!E233</f>
        <v>314.096467598249</v>
      </c>
      <c r="W233" s="14" t="n">
        <f aca="false">F233+DatosMinisterio!F233</f>
        <v>29</v>
      </c>
      <c r="X233" s="14" t="n">
        <f aca="false">G233+DatosMinisterio!G233</f>
        <v>88</v>
      </c>
      <c r="Y233" s="14" t="n">
        <f aca="false">H233+DatosMinisterio!H233</f>
        <v>6</v>
      </c>
      <c r="Z233" s="14" t="n">
        <f aca="false">X233+0.33*Y233</f>
        <v>89.98</v>
      </c>
      <c r="AC233" s="50" t="n">
        <f aca="false">IF(T233&gt;0,S233/T233,0)</f>
        <v>250.829268292683</v>
      </c>
      <c r="AD233" s="51" t="n">
        <f aca="false">EXP((((AC233-AC$247)/AC$248+2)/4-1.9)^3)</f>
        <v>0.125967725395801</v>
      </c>
      <c r="AE233" s="52" t="n">
        <f aca="false">S233/U233</f>
        <v>24.0597190159247</v>
      </c>
      <c r="AF233" s="51" t="n">
        <f aca="false">EXP((((AE233-AE$247)/AE$248+2)/4-1.9)^3)</f>
        <v>0.153807702049791</v>
      </c>
      <c r="AG233" s="51" t="n">
        <f aca="false">V233/U233</f>
        <v>0.73483787964881</v>
      </c>
      <c r="AH233" s="51" t="n">
        <f aca="false">EXP((((AG233-AG$247)/AG$248+2)/4-1.9)^3)</f>
        <v>0.248990650450547</v>
      </c>
      <c r="AI233" s="51" t="n">
        <f aca="false">W233/U233</f>
        <v>0.0678463488391497</v>
      </c>
      <c r="AJ233" s="51" t="n">
        <f aca="false">EXP((((AI233-AI$247)/AI$248+2)/4-1.9)^3)</f>
        <v>0.0285665955153694</v>
      </c>
      <c r="AK233" s="51" t="n">
        <f aca="false">Z233/U233</f>
        <v>0.210510843742989</v>
      </c>
      <c r="AL233" s="51" t="n">
        <f aca="false">EXP((((AK233-AK$247)/AK$248+2)/4-1.9)^3)</f>
        <v>0.0273165973787638</v>
      </c>
      <c r="AM233" s="51" t="n">
        <f aca="false">0.01*AD233+0.15*AF233+0.24*AH233+0.25*AJ233+0.35*AL233</f>
        <v>0.100791046630967</v>
      </c>
      <c r="AO233" s="44" t="n">
        <f aca="false">0.01*AD233/$AM$247</f>
        <v>0.000446842659791067</v>
      </c>
      <c r="AP233" s="43" t="n">
        <f aca="false">AO233*$J$247</f>
        <v>3756.89668859236</v>
      </c>
      <c r="AQ233" s="44" t="n">
        <f aca="false">0.15*AF233/$AM$247</f>
        <v>0.00818398234123051</v>
      </c>
      <c r="AR233" s="43" t="n">
        <f aca="false">AQ233*$J$247</f>
        <v>68808.0591312467</v>
      </c>
      <c r="AS233" s="44" t="n">
        <f aca="false">0.24*AH233/$AM$247</f>
        <v>0.021197742992185</v>
      </c>
      <c r="AT233" s="43" t="n">
        <f aca="false">AS233*$J$247</f>
        <v>178223.203868245</v>
      </c>
      <c r="AU233" s="44" t="n">
        <f aca="false">0.25*AJ233/$AM$247</f>
        <v>0.00253334206860433</v>
      </c>
      <c r="AV233" s="43" t="n">
        <f aca="false">AU233*$J$247</f>
        <v>21299.4534431012</v>
      </c>
      <c r="AW233" s="44" t="n">
        <f aca="false">0.35*AL233/$AM$247</f>
        <v>0.00339148567364017</v>
      </c>
      <c r="AX233" s="43" t="n">
        <f aca="false">AW233*$J$247</f>
        <v>28514.4245239808</v>
      </c>
    </row>
    <row r="234" customFormat="false" ht="13.8" hidden="false" customHeight="false" outlineLevel="0" collapsed="false">
      <c r="A234" s="13" t="s">
        <v>73</v>
      </c>
      <c r="B234" s="14"/>
      <c r="C234" s="14"/>
      <c r="D234" s="14"/>
      <c r="E234" s="14"/>
      <c r="F234" s="14"/>
      <c r="G234" s="14"/>
      <c r="H234" s="14"/>
      <c r="I234" s="15" t="n">
        <f aca="false">AO234+AQ234+AS234+AU234+AW234</f>
        <v>0.0950187816572211</v>
      </c>
      <c r="J234" s="43" t="n">
        <f aca="false">AP234+AR234+AT234+AV234+AX234</f>
        <v>798884.659600335</v>
      </c>
      <c r="K234" s="15" t="n">
        <f aca="false">I234-DatosMinisterio!J234</f>
        <v>0</v>
      </c>
      <c r="L234" s="43" t="n">
        <f aca="false">J234-DatosMinisterio!K234</f>
        <v>-0.340399664826691</v>
      </c>
      <c r="M234" s="44" t="n">
        <f aca="false">P268/P$281</f>
        <v>0.0250644728636662</v>
      </c>
      <c r="N234" s="43" t="n">
        <f aca="false">ROUND((N$247*M234),0)</f>
        <v>4003933</v>
      </c>
      <c r="O234" s="43" t="n">
        <f aca="false">N234-DatosMinisterio!L234</f>
        <v>0</v>
      </c>
      <c r="P234" s="14" t="n">
        <f aca="false">N234+J234</f>
        <v>4802817.65960034</v>
      </c>
      <c r="Q234" s="43" t="n">
        <f aca="false">P234-DatosMinisterio!M234</f>
        <v>-0.340399664826691</v>
      </c>
      <c r="S234" s="14" t="n">
        <f aca="false">B234+DatosMinisterio!B234</f>
        <v>7536</v>
      </c>
      <c r="T234" s="14" t="n">
        <f aca="false">C234+DatosMinisterio!C234</f>
        <v>48</v>
      </c>
      <c r="U234" s="14" t="n">
        <f aca="false">D234+DatosMinisterio!D234</f>
        <v>309.103207570185</v>
      </c>
      <c r="V234" s="14" t="n">
        <f aca="false">E234+DatosMinisterio!E234</f>
        <v>193.135497835498</v>
      </c>
      <c r="W234" s="14" t="n">
        <f aca="false">F234+DatosMinisterio!F234</f>
        <v>74</v>
      </c>
      <c r="X234" s="14" t="n">
        <f aca="false">G234+DatosMinisterio!G234</f>
        <v>206</v>
      </c>
      <c r="Y234" s="14" t="n">
        <f aca="false">H234+DatosMinisterio!H234</f>
        <v>30</v>
      </c>
      <c r="Z234" s="14" t="n">
        <f aca="false">X234+0.33*Y234</f>
        <v>215.9</v>
      </c>
      <c r="AC234" s="50" t="n">
        <f aca="false">IF(T234&gt;0,S234/T234,0)</f>
        <v>157</v>
      </c>
      <c r="AD234" s="51" t="n">
        <f aca="false">EXP((((AC234-AC$247)/AC$248+2)/4-1.9)^3)</f>
        <v>0.024657670918035</v>
      </c>
      <c r="AE234" s="52" t="n">
        <f aca="false">S234/U234</f>
        <v>24.3802064017368</v>
      </c>
      <c r="AF234" s="51" t="n">
        <f aca="false">EXP((((AE234-AE$247)/AE$248+2)/4-1.9)^3)</f>
        <v>0.16372918721342</v>
      </c>
      <c r="AG234" s="51" t="n">
        <f aca="false">V234/U234</f>
        <v>0.624825278759505</v>
      </c>
      <c r="AH234" s="51" t="n">
        <f aca="false">EXP((((AG234-AG$247)/AG$248+2)/4-1.9)^3)</f>
        <v>0.11169730600125</v>
      </c>
      <c r="AI234" s="51" t="n">
        <f aca="false">W234/U234</f>
        <v>0.239402239082872</v>
      </c>
      <c r="AJ234" s="51" t="n">
        <f aca="false">EXP((((AI234-AI$247)/AI$248+2)/4-1.9)^3)</f>
        <v>0.288023879754001</v>
      </c>
      <c r="AK234" s="51" t="n">
        <f aca="false">Z234/U234</f>
        <v>0.698472208351244</v>
      </c>
      <c r="AL234" s="51" t="n">
        <f aca="false">EXP((((AK234-AK$247)/AK$248+2)/4-1.9)^3)</f>
        <v>0.412127365711164</v>
      </c>
      <c r="AM234" s="51" t="n">
        <f aca="false">0.01*AD234+0.15*AF234+0.24*AH234+0.25*AJ234+0.35*AL234</f>
        <v>0.267863856168901</v>
      </c>
      <c r="AO234" s="44" t="n">
        <f aca="false">0.01*AD234/$AM$247</f>
        <v>8.74676368303697E-005</v>
      </c>
      <c r="AP234" s="43" t="n">
        <f aca="false">AO234*$J$247</f>
        <v>735.397276796858</v>
      </c>
      <c r="AQ234" s="44" t="n">
        <f aca="false">0.15*AF234/$AM$247</f>
        <v>0.00871189647229034</v>
      </c>
      <c r="AR234" s="43" t="n">
        <f aca="false">AQ234*$J$247</f>
        <v>73246.5763752519</v>
      </c>
      <c r="AS234" s="44" t="n">
        <f aca="false">0.24*AH234/$AM$247</f>
        <v>0.00950931603756834</v>
      </c>
      <c r="AT234" s="43" t="n">
        <f aca="false">AS234*$J$247</f>
        <v>79951.0009832614</v>
      </c>
      <c r="AU234" s="44" t="n">
        <f aca="false">0.25*AJ234/$AM$247</f>
        <v>0.0255425260931382</v>
      </c>
      <c r="AV234" s="43" t="n">
        <f aca="false">AU234*$J$247</f>
        <v>214752.619506974</v>
      </c>
      <c r="AW234" s="44" t="n">
        <f aca="false">0.35*AL234/$AM$247</f>
        <v>0.0511675754173938</v>
      </c>
      <c r="AX234" s="43" t="n">
        <f aca="false">AW234*$J$247</f>
        <v>430199.065458051</v>
      </c>
    </row>
    <row r="235" customFormat="false" ht="13.8" hidden="false" customHeight="false" outlineLevel="0" collapsed="false">
      <c r="A235" s="13" t="s">
        <v>74</v>
      </c>
      <c r="B235" s="14"/>
      <c r="C235" s="14"/>
      <c r="D235" s="14"/>
      <c r="E235" s="14"/>
      <c r="F235" s="14"/>
      <c r="G235" s="14"/>
      <c r="H235" s="14"/>
      <c r="I235" s="15" t="n">
        <f aca="false">AO235+AQ235+AS235+AU235+AW235</f>
        <v>0.00746260444560039</v>
      </c>
      <c r="J235" s="43" t="n">
        <f aca="false">AP235+AR235+AT235+AV235+AX235</f>
        <v>62742.9662670521</v>
      </c>
      <c r="K235" s="15" t="n">
        <f aca="false">I235-DatosMinisterio!J235</f>
        <v>0</v>
      </c>
      <c r="L235" s="43" t="n">
        <f aca="false">J235-DatosMinisterio!K235</f>
        <v>-0.0337329479225446</v>
      </c>
      <c r="M235" s="44" t="n">
        <f aca="false">P269/P$281</f>
        <v>0.0102843593536099</v>
      </c>
      <c r="N235" s="43" t="n">
        <f aca="false">ROUND((N$247*M235),0)</f>
        <v>1642879</v>
      </c>
      <c r="O235" s="43" t="n">
        <f aca="false">N235-DatosMinisterio!L235</f>
        <v>0</v>
      </c>
      <c r="P235" s="14" t="n">
        <f aca="false">N235+J235</f>
        <v>1705621.96626705</v>
      </c>
      <c r="Q235" s="43" t="n">
        <f aca="false">P235-DatosMinisterio!M235</f>
        <v>-0.0337329478934407</v>
      </c>
      <c r="S235" s="14" t="n">
        <f aca="false">B235+DatosMinisterio!B235</f>
        <v>2104</v>
      </c>
      <c r="T235" s="14" t="n">
        <f aca="false">C235+DatosMinisterio!C235</f>
        <v>23</v>
      </c>
      <c r="U235" s="14" t="n">
        <f aca="false">D235+DatosMinisterio!D235</f>
        <v>194.694993412385</v>
      </c>
      <c r="V235" s="14" t="n">
        <f aca="false">E235+DatosMinisterio!E235</f>
        <v>64.7404479578393</v>
      </c>
      <c r="W235" s="14" t="n">
        <f aca="false">F235+DatosMinisterio!F235</f>
        <v>10</v>
      </c>
      <c r="X235" s="14" t="n">
        <f aca="false">G235+DatosMinisterio!G235</f>
        <v>43</v>
      </c>
      <c r="Y235" s="14" t="n">
        <f aca="false">H235+DatosMinisterio!H235</f>
        <v>25</v>
      </c>
      <c r="Z235" s="14" t="n">
        <f aca="false">X235+0.33*Y235</f>
        <v>51.25</v>
      </c>
      <c r="AC235" s="50" t="n">
        <f aca="false">IF(T235&gt;0,S235/T235,0)</f>
        <v>91.4782608695652</v>
      </c>
      <c r="AD235" s="51" t="n">
        <f aca="false">EXP((((AC235-AC$247)/AC$248+2)/4-1.9)^3)</f>
        <v>0.0052880921420175</v>
      </c>
      <c r="AE235" s="52" t="n">
        <f aca="false">S235/U235</f>
        <v>10.8066466585687</v>
      </c>
      <c r="AF235" s="51" t="n">
        <f aca="false">EXP((((AE235-AE$247)/AE$248+2)/4-1.9)^3)</f>
        <v>0.00276102558108433</v>
      </c>
      <c r="AG235" s="51" t="n">
        <f aca="false">V235/U235</f>
        <v>0.332522407603528</v>
      </c>
      <c r="AH235" s="51" t="n">
        <f aca="false">EXP((((AG235-AG$247)/AG$248+2)/4-1.9)^3)</f>
        <v>0.00338969563176378</v>
      </c>
      <c r="AI235" s="51" t="n">
        <f aca="false">W235/U235</f>
        <v>0.0513623890616382</v>
      </c>
      <c r="AJ235" s="51" t="n">
        <f aca="false">EXP((((AI235-AI$247)/AI$248+2)/4-1.9)^3)</f>
        <v>0.0209263126443101</v>
      </c>
      <c r="AK235" s="51" t="n">
        <f aca="false">Z235/U235</f>
        <v>0.263232243940896</v>
      </c>
      <c r="AL235" s="51" t="n">
        <f aca="false">EXP((((AK235-AK$247)/AK$248+2)/4-1.9)^3)</f>
        <v>0.0415011607852412</v>
      </c>
      <c r="AM235" s="51" t="n">
        <f aca="false">0.01*AD235+0.15*AF235+0.24*AH235+0.25*AJ235+0.35*AL235</f>
        <v>0.0210375461461181</v>
      </c>
      <c r="AO235" s="44" t="n">
        <f aca="false">0.01*AD235/$AM$247</f>
        <v>1.87583379038939E-005</v>
      </c>
      <c r="AP235" s="43" t="n">
        <f aca="false">AO235*$J$247</f>
        <v>157.713539677673</v>
      </c>
      <c r="AQ235" s="44" t="n">
        <f aca="false">0.15*AF235/$AM$247</f>
        <v>0.000146911918571965</v>
      </c>
      <c r="AR235" s="43" t="n">
        <f aca="false">AQ235*$J$247</f>
        <v>1235.18399218158</v>
      </c>
      <c r="AS235" s="44" t="n">
        <f aca="false">0.24*AH235/$AM$247</f>
        <v>0.000288580702503655</v>
      </c>
      <c r="AT235" s="43" t="n">
        <f aca="false">AS235*$J$247</f>
        <v>2426.28554340486</v>
      </c>
      <c r="AU235" s="44" t="n">
        <f aca="false">0.25*AJ235/$AM$247</f>
        <v>0.00185578670493217</v>
      </c>
      <c r="AV235" s="43" t="n">
        <f aca="false">AU235*$J$247</f>
        <v>15602.805089723</v>
      </c>
      <c r="AW235" s="44" t="n">
        <f aca="false">0.35*AL235/$AM$247</f>
        <v>0.0051525667816887</v>
      </c>
      <c r="AX235" s="43" t="n">
        <f aca="false">AW235*$J$247</f>
        <v>43320.978102065</v>
      </c>
    </row>
    <row r="236" customFormat="false" ht="13.8" hidden="false" customHeight="false" outlineLevel="0" collapsed="false">
      <c r="A236" s="13" t="s">
        <v>75</v>
      </c>
      <c r="B236" s="14"/>
      <c r="C236" s="14"/>
      <c r="D236" s="14"/>
      <c r="E236" s="14"/>
      <c r="F236" s="14"/>
      <c r="G236" s="14"/>
      <c r="H236" s="14"/>
      <c r="I236" s="15" t="n">
        <f aca="false">AO236+AQ236+AS236+AU236+AW236</f>
        <v>0.0897418796055223</v>
      </c>
      <c r="J236" s="43" t="n">
        <f aca="false">AP236+AR236+AT236+AV236+AX236</f>
        <v>754518.31406537</v>
      </c>
      <c r="K236" s="15" t="n">
        <f aca="false">I236-DatosMinisterio!J236</f>
        <v>-3.88578058618805E-016</v>
      </c>
      <c r="L236" s="43" t="n">
        <f aca="false">J236-DatosMinisterio!K236</f>
        <v>0.314065369777381</v>
      </c>
      <c r="M236" s="44" t="n">
        <f aca="false">P270/P$281</f>
        <v>0.0606131475392417</v>
      </c>
      <c r="N236" s="43" t="n">
        <f aca="false">ROUND((N$247*M236),0)</f>
        <v>9682669</v>
      </c>
      <c r="O236" s="43" t="n">
        <f aca="false">N236-DatosMinisterio!L236</f>
        <v>0</v>
      </c>
      <c r="P236" s="14" t="n">
        <f aca="false">N236+J236</f>
        <v>10437187.3140654</v>
      </c>
      <c r="Q236" s="43" t="n">
        <f aca="false">P236-DatosMinisterio!M236</f>
        <v>0.314065370708704</v>
      </c>
      <c r="S236" s="14" t="n">
        <f aca="false">B236+DatosMinisterio!B236</f>
        <v>7221</v>
      </c>
      <c r="T236" s="14" t="n">
        <f aca="false">C236+DatosMinisterio!C236</f>
        <v>26</v>
      </c>
      <c r="U236" s="14" t="n">
        <f aca="false">D236+DatosMinisterio!D236</f>
        <v>324.954338406309</v>
      </c>
      <c r="V236" s="14" t="n">
        <f aca="false">E236+DatosMinisterio!E236</f>
        <v>290.590702042672</v>
      </c>
      <c r="W236" s="14" t="n">
        <f aca="false">F236+DatosMinisterio!F236</f>
        <v>61</v>
      </c>
      <c r="X236" s="14" t="n">
        <f aca="false">G236+DatosMinisterio!G236</f>
        <v>147</v>
      </c>
      <c r="Y236" s="14" t="n">
        <f aca="false">H236+DatosMinisterio!H236</f>
        <v>46</v>
      </c>
      <c r="Z236" s="14" t="n">
        <f aca="false">X236+0.33*Y236</f>
        <v>162.18</v>
      </c>
      <c r="AC236" s="50" t="n">
        <f aca="false">IF(T236&gt;0,S236/T236,0)</f>
        <v>277.730769230769</v>
      </c>
      <c r="AD236" s="51" t="n">
        <f aca="false">EXP((((AC236-AC$247)/AC$248+2)/4-1.9)^3)</f>
        <v>0.180142459206891</v>
      </c>
      <c r="AE236" s="52" t="n">
        <f aca="false">S236/U236</f>
        <v>22.2215836089905</v>
      </c>
      <c r="AF236" s="51" t="n">
        <f aca="false">EXP((((AE236-AE$247)/AE$248+2)/4-1.9)^3)</f>
        <v>0.104501082679785</v>
      </c>
      <c r="AG236" s="51" t="n">
        <f aca="false">V236/U236</f>
        <v>0.894250876808821</v>
      </c>
      <c r="AH236" s="51" t="n">
        <f aca="false">EXP((((AG236-AG$247)/AG$248+2)/4-1.9)^3)</f>
        <v>0.539839991898233</v>
      </c>
      <c r="AI236" s="51" t="n">
        <f aca="false">W236/U236</f>
        <v>0.187718681643598</v>
      </c>
      <c r="AJ236" s="51" t="n">
        <f aca="false">EXP((((AI236-AI$247)/AI$248+2)/4-1.9)^3)</f>
        <v>0.168993214191383</v>
      </c>
      <c r="AK236" s="51" t="n">
        <f aca="false">Z236/U236</f>
        <v>0.499085504737029</v>
      </c>
      <c r="AL236" s="51" t="n">
        <f aca="false">EXP((((AK236-AK$247)/AK$248+2)/4-1.9)^3)</f>
        <v>0.182004149817515</v>
      </c>
      <c r="AM236" s="51" t="n">
        <f aca="false">0.01*AD236+0.15*AF236+0.24*AH236+0.25*AJ236+0.35*AL236</f>
        <v>0.252987941033589</v>
      </c>
      <c r="AO236" s="44" t="n">
        <f aca="false">0.01*AD236/$AM$247</f>
        <v>0.000639015552280461</v>
      </c>
      <c r="AP236" s="43" t="n">
        <f aca="false">AO236*$J$247</f>
        <v>5372.61910813082</v>
      </c>
      <c r="AQ236" s="44" t="n">
        <f aca="false">0.15*AF236/$AM$247</f>
        <v>0.00556041735162243</v>
      </c>
      <c r="AR236" s="43" t="n">
        <f aca="false">AQ236*$J$247</f>
        <v>46750.0429463683</v>
      </c>
      <c r="AS236" s="44" t="n">
        <f aca="false">0.24*AH236/$AM$247</f>
        <v>0.0459591128600824</v>
      </c>
      <c r="AT236" s="43" t="n">
        <f aca="false">AS236*$J$247</f>
        <v>386408.135238072</v>
      </c>
      <c r="AU236" s="44" t="n">
        <f aca="false">0.25*AJ236/$AM$247</f>
        <v>0.0149866517551718</v>
      </c>
      <c r="AV236" s="43" t="n">
        <f aca="false">AU236*$J$247</f>
        <v>126002.52262937</v>
      </c>
      <c r="AW236" s="44" t="n">
        <f aca="false">0.35*AL236/$AM$247</f>
        <v>0.0225966820863652</v>
      </c>
      <c r="AX236" s="43" t="n">
        <f aca="false">AW236*$J$247</f>
        <v>189984.994143429</v>
      </c>
    </row>
    <row r="237" customFormat="false" ht="13.8" hidden="false" customHeight="false" outlineLevel="0" collapsed="false">
      <c r="A237" s="13" t="s">
        <v>76</v>
      </c>
      <c r="B237" s="14"/>
      <c r="C237" s="14"/>
      <c r="D237" s="14"/>
      <c r="E237" s="14"/>
      <c r="F237" s="14"/>
      <c r="G237" s="14"/>
      <c r="H237" s="14"/>
      <c r="I237" s="15" t="n">
        <f aca="false">AO237+AQ237+AS237+AU237+AW237</f>
        <v>0.00212642959457549</v>
      </c>
      <c r="J237" s="43" t="n">
        <f aca="false">AP237+AR237+AT237+AV237+AX237</f>
        <v>17878.2757808326</v>
      </c>
      <c r="K237" s="15" t="n">
        <f aca="false">I237-DatosMinisterio!J237</f>
        <v>0</v>
      </c>
      <c r="L237" s="43" t="n">
        <f aca="false">J237-DatosMinisterio!K237</f>
        <v>-0.724219167372212</v>
      </c>
      <c r="M237" s="44" t="n">
        <f aca="false">P271/P$281</f>
        <v>0.00926683742390935</v>
      </c>
      <c r="N237" s="43" t="n">
        <f aca="false">ROUND((N$247*M237),0)</f>
        <v>1480334</v>
      </c>
      <c r="O237" s="43" t="n">
        <f aca="false">N237-DatosMinisterio!L237</f>
        <v>-2</v>
      </c>
      <c r="P237" s="14" t="n">
        <f aca="false">N237+J237</f>
        <v>1498212.27578083</v>
      </c>
      <c r="Q237" s="43" t="n">
        <f aca="false">P237-DatosMinisterio!M237</f>
        <v>-2.72421916737221</v>
      </c>
      <c r="S237" s="14" t="n">
        <f aca="false">B237+DatosMinisterio!B237</f>
        <v>2907</v>
      </c>
      <c r="T237" s="14" t="n">
        <f aca="false">C237+DatosMinisterio!C237</f>
        <v>27</v>
      </c>
      <c r="U237" s="14" t="n">
        <f aca="false">D237+DatosMinisterio!D237</f>
        <v>226.662878787879</v>
      </c>
      <c r="V237" s="14" t="n">
        <f aca="false">E237+DatosMinisterio!E237</f>
        <v>41.8787878787879</v>
      </c>
      <c r="W237" s="14" t="n">
        <f aca="false">F237+DatosMinisterio!F237</f>
        <v>2</v>
      </c>
      <c r="X237" s="14" t="n">
        <f aca="false">G237+DatosMinisterio!G237</f>
        <v>16</v>
      </c>
      <c r="Y237" s="14" t="n">
        <f aca="false">H237+DatosMinisterio!H237</f>
        <v>3</v>
      </c>
      <c r="Z237" s="14" t="n">
        <f aca="false">X237+0.33*Y237</f>
        <v>16.99</v>
      </c>
      <c r="AC237" s="50" t="n">
        <f aca="false">IF(T237&gt;0,S237/T237,0)</f>
        <v>107.666666666667</v>
      </c>
      <c r="AD237" s="51" t="n">
        <f aca="false">EXP((((AC237-AC$247)/AC$248+2)/4-1.9)^3)</f>
        <v>0.00799884965849854</v>
      </c>
      <c r="AE237" s="52" t="n">
        <f aca="false">S237/U237</f>
        <v>12.8252143251057</v>
      </c>
      <c r="AF237" s="51" t="n">
        <f aca="false">EXP((((AE237-AE$247)/AE$248+2)/4-1.9)^3)</f>
        <v>0.00623433189341675</v>
      </c>
      <c r="AG237" s="51" t="n">
        <f aca="false">V237/U237</f>
        <v>0.184762445896489</v>
      </c>
      <c r="AH237" s="51" t="n">
        <f aca="false">EXP((((AG237-AG$247)/AG$248+2)/4-1.9)^3)</f>
        <v>0.000231030810437748</v>
      </c>
      <c r="AI237" s="51" t="n">
        <f aca="false">W237/U237</f>
        <v>0.00882367686625778</v>
      </c>
      <c r="AJ237" s="51" t="n">
        <f aca="false">EXP((((AI237-AI$247)/AI$248+2)/4-1.9)^3)</f>
        <v>0.00862877041718283</v>
      </c>
      <c r="AK237" s="51" t="n">
        <f aca="false">Z237/U237</f>
        <v>0.0749571349788599</v>
      </c>
      <c r="AL237" s="51" t="n">
        <f aca="false">EXP((((AK237-AK$247)/AK$248+2)/4-1.9)^3)</f>
        <v>0.00790502578006063</v>
      </c>
      <c r="AM237" s="51" t="n">
        <f aca="false">0.01*AD237+0.15*AF237+0.24*AH237+0.25*AJ237+0.35*AL237</f>
        <v>0.00599453730241949</v>
      </c>
      <c r="AO237" s="44" t="n">
        <f aca="false">0.01*AD237/$AM$247</f>
        <v>2.83741509616201E-005</v>
      </c>
      <c r="AP237" s="43" t="n">
        <f aca="false">AO237*$J$247</f>
        <v>238.559930332465</v>
      </c>
      <c r="AQ237" s="44" t="n">
        <f aca="false">0.15*AF237/$AM$247</f>
        <v>0.000331723713735584</v>
      </c>
      <c r="AR237" s="43" t="n">
        <f aca="false">AQ237*$J$247</f>
        <v>2789.01688178899</v>
      </c>
      <c r="AS237" s="44" t="n">
        <f aca="false">0.24*AH237/$AM$247</f>
        <v>1.96687374970663E-005</v>
      </c>
      <c r="AT237" s="43" t="n">
        <f aca="false">AS237*$J$247</f>
        <v>165.36786081721</v>
      </c>
      <c r="AU237" s="44" t="n">
        <f aca="false">0.25*AJ237/$AM$247</f>
        <v>0.000765216390116105</v>
      </c>
      <c r="AV237" s="43" t="n">
        <f aca="false">AU237*$J$247</f>
        <v>6433.67158235967</v>
      </c>
      <c r="AW237" s="44" t="n">
        <f aca="false">0.35*AL237/$AM$247</f>
        <v>0.000981446602265116</v>
      </c>
      <c r="AX237" s="43" t="n">
        <f aca="false">AW237*$J$247</f>
        <v>8251.6595255343</v>
      </c>
    </row>
    <row r="238" customFormat="false" ht="13.8" hidden="false" customHeight="false" outlineLevel="0" collapsed="false">
      <c r="A238" s="13" t="s">
        <v>77</v>
      </c>
      <c r="B238" s="14"/>
      <c r="C238" s="14"/>
      <c r="D238" s="14"/>
      <c r="E238" s="14"/>
      <c r="F238" s="14"/>
      <c r="G238" s="14"/>
      <c r="H238" s="14"/>
      <c r="I238" s="15" t="n">
        <f aca="false">AO238+AQ238+AS238+AU238+AW238</f>
        <v>0.0560183209562747</v>
      </c>
      <c r="J238" s="43" t="n">
        <f aca="false">AP238+AR238+AT238+AV238+AX238</f>
        <v>470982.436188023</v>
      </c>
      <c r="K238" s="15" t="n">
        <f aca="false">I238-DatosMinisterio!J238</f>
        <v>0</v>
      </c>
      <c r="L238" s="43" t="n">
        <f aca="false">J238-DatosMinisterio!K238</f>
        <v>0.436188023188151</v>
      </c>
      <c r="M238" s="44" t="n">
        <f aca="false">P272/P$281</f>
        <v>0.0396338486358067</v>
      </c>
      <c r="N238" s="43" t="n">
        <f aca="false">ROUND((N$247*M238),0)</f>
        <v>6331323</v>
      </c>
      <c r="O238" s="43" t="n">
        <f aca="false">N238-DatosMinisterio!L238</f>
        <v>-1</v>
      </c>
      <c r="P238" s="14" t="n">
        <f aca="false">N238+J238</f>
        <v>6802305.43618802</v>
      </c>
      <c r="Q238" s="43" t="n">
        <f aca="false">P238-DatosMinisterio!M238</f>
        <v>-0.563811976462603</v>
      </c>
      <c r="S238" s="14" t="n">
        <f aca="false">B238+DatosMinisterio!B238</f>
        <v>8820</v>
      </c>
      <c r="T238" s="14" t="n">
        <f aca="false">C238+DatosMinisterio!C238</f>
        <v>84</v>
      </c>
      <c r="U238" s="14" t="n">
        <f aca="false">D238+DatosMinisterio!D238</f>
        <v>324.775974025974</v>
      </c>
      <c r="V238" s="14" t="n">
        <f aca="false">E238+DatosMinisterio!E238</f>
        <v>258.957792207792</v>
      </c>
      <c r="W238" s="14" t="n">
        <f aca="false">F238+DatosMinisterio!F238</f>
        <v>22</v>
      </c>
      <c r="X238" s="14" t="n">
        <f aca="false">G238+DatosMinisterio!G238</f>
        <v>105</v>
      </c>
      <c r="Y238" s="14" t="n">
        <f aca="false">H238+DatosMinisterio!H238</f>
        <v>20</v>
      </c>
      <c r="Z238" s="14" t="n">
        <f aca="false">X238+0.33*Y238</f>
        <v>111.6</v>
      </c>
      <c r="AC238" s="50" t="n">
        <f aca="false">IF(T238&gt;0,S238/T238,0)</f>
        <v>105</v>
      </c>
      <c r="AD238" s="51" t="n">
        <f aca="false">EXP((((AC238-AC$247)/AC$248+2)/4-1.9)^3)</f>
        <v>0.00748336784531907</v>
      </c>
      <c r="AE238" s="52" t="n">
        <f aca="false">S238/U238</f>
        <v>27.1571812738051</v>
      </c>
      <c r="AF238" s="51" t="n">
        <f aca="false">EXP((((AE238-AE$247)/AE$248+2)/4-1.9)^3)</f>
        <v>0.265774279808345</v>
      </c>
      <c r="AG238" s="51" t="n">
        <f aca="false">V238/U238</f>
        <v>0.797342823724645</v>
      </c>
      <c r="AH238" s="51" t="n">
        <f aca="false">EXP((((AG238-AG$247)/AG$248+2)/4-1.9)^3)</f>
        <v>0.354504213430323</v>
      </c>
      <c r="AI238" s="51" t="n">
        <f aca="false">W238/U238</f>
        <v>0.067739000909718</v>
      </c>
      <c r="AJ238" s="51" t="n">
        <f aca="false">EXP((((AI238-AI$247)/AI$248+2)/4-1.9)^3)</f>
        <v>0.0285103530376262</v>
      </c>
      <c r="AK238" s="51" t="n">
        <f aca="false">Z238/U238</f>
        <v>0.343621477342024</v>
      </c>
      <c r="AL238" s="51" t="n">
        <f aca="false">EXP((((AK238-AK$247)/AK$248+2)/4-1.9)^3)</f>
        <v>0.0736273036656558</v>
      </c>
      <c r="AM238" s="51" t="n">
        <f aca="false">0.01*AD238+0.15*AF238+0.24*AH238+0.25*AJ238+0.35*AL238</f>
        <v>0.157919131415369</v>
      </c>
      <c r="AO238" s="44" t="n">
        <f aca="false">0.01*AD238/$AM$247</f>
        <v>2.65455931802417E-005</v>
      </c>
      <c r="AP238" s="43" t="n">
        <f aca="false">AO238*$J$247</f>
        <v>223.186056501859</v>
      </c>
      <c r="AQ238" s="44" t="n">
        <f aca="false">0.15*AF238/$AM$247</f>
        <v>0.0141416325952301</v>
      </c>
      <c r="AR238" s="43" t="n">
        <f aca="false">AQ238*$J$247</f>
        <v>118897.897289286</v>
      </c>
      <c r="AS238" s="44" t="n">
        <f aca="false">0.24*AH238/$AM$247</f>
        <v>0.030180607955941</v>
      </c>
      <c r="AT238" s="43" t="n">
        <f aca="false">AS238*$J$247</f>
        <v>253747.988480768</v>
      </c>
      <c r="AU238" s="44" t="n">
        <f aca="false">0.25*AJ238/$AM$247</f>
        <v>0.00252835437467936</v>
      </c>
      <c r="AV238" s="43" t="n">
        <f aca="false">AU238*$J$247</f>
        <v>21257.5186582729</v>
      </c>
      <c r="AW238" s="44" t="n">
        <f aca="false">0.35*AL238/$AM$247</f>
        <v>0.00914118043724401</v>
      </c>
      <c r="AX238" s="43" t="n">
        <f aca="false">AW238*$J$247</f>
        <v>76855.8457031946</v>
      </c>
    </row>
    <row r="239" customFormat="false" ht="13.8" hidden="false" customHeight="false" outlineLevel="0" collapsed="false">
      <c r="A239" s="13" t="s">
        <v>78</v>
      </c>
      <c r="B239" s="14"/>
      <c r="C239" s="14"/>
      <c r="D239" s="14"/>
      <c r="E239" s="14"/>
      <c r="F239" s="14"/>
      <c r="G239" s="14"/>
      <c r="H239" s="14"/>
      <c r="I239" s="15" t="n">
        <f aca="false">AO239+AQ239+AS239+AU239+AW239</f>
        <v>0.00774821871096333</v>
      </c>
      <c r="J239" s="43" t="n">
        <f aca="false">AP239+AR239+AT239+AV239+AX239</f>
        <v>65144.3110452308</v>
      </c>
      <c r="K239" s="15" t="n">
        <f aca="false">I239-DatosMinisterio!J239</f>
        <v>0</v>
      </c>
      <c r="L239" s="43" t="n">
        <f aca="false">J239-DatosMinisterio!K239</f>
        <v>0.311045230788295</v>
      </c>
      <c r="M239" s="44" t="n">
        <f aca="false">P273/P$281</f>
        <v>0.0133753130417497</v>
      </c>
      <c r="N239" s="43" t="n">
        <f aca="false">ROUND((N$247*M239),0)</f>
        <v>2136644</v>
      </c>
      <c r="O239" s="43" t="n">
        <f aca="false">N239-DatosMinisterio!L239</f>
        <v>0</v>
      </c>
      <c r="P239" s="14" t="n">
        <f aca="false">N239+J239</f>
        <v>2201788.31104523</v>
      </c>
      <c r="Q239" s="43" t="n">
        <f aca="false">P239-DatosMinisterio!M239</f>
        <v>0.311045230831951</v>
      </c>
      <c r="S239" s="14" t="n">
        <f aca="false">B239+DatosMinisterio!B239</f>
        <v>4666</v>
      </c>
      <c r="T239" s="14" t="n">
        <f aca="false">C239+DatosMinisterio!C239</f>
        <v>46</v>
      </c>
      <c r="U239" s="14" t="n">
        <f aca="false">D239+DatosMinisterio!D239</f>
        <v>331.068770378558</v>
      </c>
      <c r="V239" s="14" t="n">
        <f aca="false">E239+DatosMinisterio!E239</f>
        <v>171.442077922078</v>
      </c>
      <c r="W239" s="14" t="n">
        <f aca="false">F239+DatosMinisterio!F239</f>
        <v>16</v>
      </c>
      <c r="X239" s="14" t="n">
        <f aca="false">G239+DatosMinisterio!G239</f>
        <v>49</v>
      </c>
      <c r="Y239" s="14" t="n">
        <f aca="false">H239+DatosMinisterio!H239</f>
        <v>4</v>
      </c>
      <c r="Z239" s="14" t="n">
        <f aca="false">X239+0.33*Y239</f>
        <v>50.32</v>
      </c>
      <c r="AC239" s="50" t="n">
        <f aca="false">IF(T239&gt;0,S239/T239,0)</f>
        <v>101.434782608696</v>
      </c>
      <c r="AD239" s="51" t="n">
        <f aca="false">EXP((((AC239-AC$247)/AC$248+2)/4-1.9)^3)</f>
        <v>0.00683918506633874</v>
      </c>
      <c r="AE239" s="52" t="n">
        <f aca="false">S239/U239</f>
        <v>14.09374854253</v>
      </c>
      <c r="AF239" s="51" t="n">
        <f aca="false">EXP((((AE239-AE$247)/AE$248+2)/4-1.9)^3)</f>
        <v>0.00998781665324886</v>
      </c>
      <c r="AG239" s="51" t="n">
        <f aca="false">V239/U239</f>
        <v>0.517844306867253</v>
      </c>
      <c r="AH239" s="51" t="n">
        <f aca="false">EXP((((AG239-AG$247)/AG$248+2)/4-1.9)^3)</f>
        <v>0.0399067143794263</v>
      </c>
      <c r="AI239" s="51" t="n">
        <f aca="false">W239/U239</f>
        <v>0.0483283276211916</v>
      </c>
      <c r="AJ239" s="51" t="n">
        <f aca="false">EXP((((AI239-AI$247)/AI$248+2)/4-1.9)^3)</f>
        <v>0.0197235361873561</v>
      </c>
      <c r="AK239" s="51" t="n">
        <f aca="false">Z239/U239</f>
        <v>0.151992590368648</v>
      </c>
      <c r="AL239" s="51" t="n">
        <f aca="false">EXP((((AK239-AK$247)/AK$248+2)/4-1.9)^3)</f>
        <v>0.0164790019438896</v>
      </c>
      <c r="AM239" s="51" t="n">
        <f aca="false">0.01*AD239+0.15*AF239+0.24*AH239+0.25*AJ239+0.35*AL239</f>
        <v>0.0218427105269134</v>
      </c>
      <c r="AO239" s="44" t="n">
        <f aca="false">0.01*AD239/$AM$247</f>
        <v>2.42604971729372E-005</v>
      </c>
      <c r="AP239" s="43" t="n">
        <f aca="false">AO239*$J$247</f>
        <v>203.973769056045</v>
      </c>
      <c r="AQ239" s="44" t="n">
        <f aca="false">0.15*AF239/$AM$247</f>
        <v>0.000531443575505574</v>
      </c>
      <c r="AR239" s="43" t="n">
        <f aca="false">AQ239*$J$247</f>
        <v>4468.19157759944</v>
      </c>
      <c r="AS239" s="44" t="n">
        <f aca="false">0.24*AH239/$AM$247</f>
        <v>0.00339744594243562</v>
      </c>
      <c r="AT239" s="43" t="n">
        <f aca="false">AS239*$J$247</f>
        <v>28564.5363779188</v>
      </c>
      <c r="AU239" s="44" t="n">
        <f aca="false">0.25*AJ239/$AM$247</f>
        <v>0.00174912211496068</v>
      </c>
      <c r="AV239" s="43" t="n">
        <f aca="false">AU239*$J$247</f>
        <v>14706.0065498491</v>
      </c>
      <c r="AW239" s="44" t="n">
        <f aca="false">0.35*AL239/$AM$247</f>
        <v>0.00204594658088852</v>
      </c>
      <c r="AX239" s="43" t="n">
        <f aca="false">AW239*$J$247</f>
        <v>17201.6027708074</v>
      </c>
    </row>
    <row r="240" customFormat="false" ht="13.8" hidden="false" customHeight="false" outlineLevel="0" collapsed="false">
      <c r="A240" s="13" t="s">
        <v>79</v>
      </c>
      <c r="B240" s="14"/>
      <c r="C240" s="14"/>
      <c r="D240" s="14"/>
      <c r="E240" s="14"/>
      <c r="F240" s="14"/>
      <c r="G240" s="14"/>
      <c r="H240" s="14"/>
      <c r="I240" s="15" t="n">
        <f aca="false">AO240+AQ240+AS240+AU240+AW240</f>
        <v>0.0108004860103573</v>
      </c>
      <c r="J240" s="43" t="n">
        <f aca="false">AP240+AR240+AT240+AV240+AX240</f>
        <v>90806.7062049803</v>
      </c>
      <c r="K240" s="15" t="n">
        <f aca="false">I240-DatosMinisterio!J240</f>
        <v>0</v>
      </c>
      <c r="L240" s="43" t="n">
        <f aca="false">J240-DatosMinisterio!K240</f>
        <v>-0.293795019737445</v>
      </c>
      <c r="M240" s="44" t="n">
        <f aca="false">P274/P$281</f>
        <v>0.0242038914346893</v>
      </c>
      <c r="N240" s="43" t="n">
        <f aca="false">ROUND((N$247*M240),0)</f>
        <v>3866459</v>
      </c>
      <c r="O240" s="43" t="n">
        <f aca="false">N240-DatosMinisterio!L240</f>
        <v>1</v>
      </c>
      <c r="P240" s="14" t="n">
        <f aca="false">N240+J240</f>
        <v>3957265.70620498</v>
      </c>
      <c r="Q240" s="43" t="n">
        <f aca="false">P240-DatosMinisterio!M240</f>
        <v>0.70620498014614</v>
      </c>
      <c r="S240" s="14" t="n">
        <f aca="false">B240+DatosMinisterio!B240</f>
        <v>4895</v>
      </c>
      <c r="T240" s="14" t="n">
        <f aca="false">C240+DatosMinisterio!C240</f>
        <v>26</v>
      </c>
      <c r="U240" s="14" t="n">
        <f aca="false">D240+DatosMinisterio!D240</f>
        <v>246.245346145179</v>
      </c>
      <c r="V240" s="14" t="n">
        <f aca="false">E240+DatosMinisterio!E240</f>
        <v>137.863822477058</v>
      </c>
      <c r="W240" s="14" t="n">
        <f aca="false">F240+DatosMinisterio!F240</f>
        <v>7</v>
      </c>
      <c r="X240" s="14" t="n">
        <f aca="false">G240+DatosMinisterio!G240</f>
        <v>17</v>
      </c>
      <c r="Y240" s="14" t="n">
        <f aca="false">H240+DatosMinisterio!H240</f>
        <v>10</v>
      </c>
      <c r="Z240" s="14" t="n">
        <f aca="false">X240+0.33*Y240</f>
        <v>20.3</v>
      </c>
      <c r="AC240" s="50" t="n">
        <f aca="false">IF(T240&gt;0,S240/T240,0)</f>
        <v>188.269230769231</v>
      </c>
      <c r="AD240" s="51" t="n">
        <f aca="false">EXP((((AC240-AC$247)/AC$248+2)/4-1.9)^3)</f>
        <v>0.0455615802686389</v>
      </c>
      <c r="AE240" s="52" t="n">
        <f aca="false">S240/U240</f>
        <v>19.8785482715846</v>
      </c>
      <c r="AF240" s="51" t="n">
        <f aca="false">EXP((((AE240-AE$247)/AE$248+2)/4-1.9)^3)</f>
        <v>0.0593745794896398</v>
      </c>
      <c r="AG240" s="51" t="n">
        <f aca="false">V240/U240</f>
        <v>0.55986366701029</v>
      </c>
      <c r="AH240" s="51" t="n">
        <f aca="false">EXP((((AG240-AG$247)/AG$248+2)/4-1.9)^3)</f>
        <v>0.0617049472777506</v>
      </c>
      <c r="AI240" s="51" t="n">
        <f aca="false">W240/U240</f>
        <v>0.0284269331769341</v>
      </c>
      <c r="AJ240" s="51" t="n">
        <f aca="false">EXP((((AI240-AI$247)/AI$248+2)/4-1.9)^3)</f>
        <v>0.0131772824171244</v>
      </c>
      <c r="AK240" s="51" t="n">
        <f aca="false">Z240/U240</f>
        <v>0.0824381062131088</v>
      </c>
      <c r="AL240" s="51" t="n">
        <f aca="false">EXP((((AK240-AK$247)/AK$248+2)/4-1.9)^3)</f>
        <v>0.00851980352630588</v>
      </c>
      <c r="AM240" s="51" t="n">
        <f aca="false">0.01*AD240+0.15*AF240+0.24*AH240+0.25*AJ240+0.35*AL240</f>
        <v>0.0304472419112807</v>
      </c>
      <c r="AO240" s="44" t="n">
        <f aca="false">0.01*AD240/$AM$247</f>
        <v>0.000161619634295639</v>
      </c>
      <c r="AP240" s="43" t="n">
        <f aca="false">AO240*$J$247</f>
        <v>1358.84131828573</v>
      </c>
      <c r="AQ240" s="44" t="n">
        <f aca="false">0.15*AF240/$AM$247</f>
        <v>0.00315927293357453</v>
      </c>
      <c r="AR240" s="43" t="n">
        <f aca="false">AQ240*$J$247</f>
        <v>26562.0610799679</v>
      </c>
      <c r="AS240" s="44" t="n">
        <f aca="false">0.24*AH240/$AM$247</f>
        <v>0.00525323184373895</v>
      </c>
      <c r="AT240" s="43" t="n">
        <f aca="false">AS240*$J$247</f>
        <v>44167.3347110118</v>
      </c>
      <c r="AU240" s="44" t="n">
        <f aca="false">0.25*AJ240/$AM$247</f>
        <v>0.00116858741109773</v>
      </c>
      <c r="AV240" s="43" t="n">
        <f aca="false">AU240*$J$247</f>
        <v>9825.07394691583</v>
      </c>
      <c r="AW240" s="44" t="n">
        <f aca="false">0.35*AL240/$AM$247</f>
        <v>0.00105777418765042</v>
      </c>
      <c r="AX240" s="43" t="n">
        <f aca="false">AW240*$J$247</f>
        <v>8893.39514879905</v>
      </c>
    </row>
    <row r="241" customFormat="false" ht="13.8" hidden="false" customHeight="false" outlineLevel="0" collapsed="false">
      <c r="A241" s="13" t="s">
        <v>80</v>
      </c>
      <c r="B241" s="14"/>
      <c r="C241" s="14"/>
      <c r="D241" s="14"/>
      <c r="E241" s="14"/>
      <c r="F241" s="14"/>
      <c r="G241" s="14"/>
      <c r="H241" s="14"/>
      <c r="I241" s="15" t="n">
        <f aca="false">AO241+AQ241+AS241+AU241+AW241</f>
        <v>0.0120830545182733</v>
      </c>
      <c r="J241" s="43" t="n">
        <f aca="false">AP241+AR241+AT241+AV241+AX241</f>
        <v>101590.093320561</v>
      </c>
      <c r="K241" s="15" t="n">
        <f aca="false">I241-DatosMinisterio!J241</f>
        <v>-9.8879238130678E-017</v>
      </c>
      <c r="L241" s="43" t="n">
        <f aca="false">J241-DatosMinisterio!K241</f>
        <v>0.0933205605251715</v>
      </c>
      <c r="M241" s="44" t="n">
        <f aca="false">P275/P$281</f>
        <v>0.0116814843319797</v>
      </c>
      <c r="N241" s="43" t="n">
        <f aca="false">ROUND((N$247*M241),0)</f>
        <v>1866063</v>
      </c>
      <c r="O241" s="43" t="n">
        <f aca="false">N241-DatosMinisterio!L241</f>
        <v>-1</v>
      </c>
      <c r="P241" s="14" t="n">
        <f aca="false">N241+J241</f>
        <v>1967653.09332056</v>
      </c>
      <c r="Q241" s="43" t="n">
        <f aca="false">P241-DatosMinisterio!M241</f>
        <v>-0.906679439358413</v>
      </c>
      <c r="S241" s="14" t="n">
        <f aca="false">B241+DatosMinisterio!B241</f>
        <v>6984</v>
      </c>
      <c r="T241" s="14" t="n">
        <f aca="false">C241+DatosMinisterio!C241</f>
        <v>45</v>
      </c>
      <c r="U241" s="14" t="n">
        <f aca="false">D241+DatosMinisterio!D241</f>
        <v>331.969091871413</v>
      </c>
      <c r="V241" s="14" t="n">
        <f aca="false">E241+DatosMinisterio!E241</f>
        <v>193.070677979999</v>
      </c>
      <c r="W241" s="14" t="n">
        <f aca="false">F241+DatosMinisterio!F241</f>
        <v>1</v>
      </c>
      <c r="X241" s="14" t="n">
        <f aca="false">G241+DatosMinisterio!G241</f>
        <v>8</v>
      </c>
      <c r="Y241" s="14" t="n">
        <f aca="false">H241+DatosMinisterio!H241</f>
        <v>8</v>
      </c>
      <c r="Z241" s="14" t="n">
        <f aca="false">X241+0.33*Y241</f>
        <v>10.64</v>
      </c>
      <c r="AC241" s="50" t="n">
        <f aca="false">IF(T241&gt;0,S241/T241,0)</f>
        <v>155.2</v>
      </c>
      <c r="AD241" s="51" t="n">
        <f aca="false">EXP((((AC241-AC$247)/AC$248+2)/4-1.9)^3)</f>
        <v>0.0237471331136842</v>
      </c>
      <c r="AE241" s="52" t="n">
        <f aca="false">S241/U241</f>
        <v>21.0381031578242</v>
      </c>
      <c r="AF241" s="51" t="n">
        <f aca="false">EXP((((AE241-AE$247)/AE$248+2)/4-1.9)^3)</f>
        <v>0.0793731359663516</v>
      </c>
      <c r="AG241" s="51" t="n">
        <f aca="false">V241/U241</f>
        <v>0.581592331055881</v>
      </c>
      <c r="AH241" s="51" t="n">
        <f aca="false">EXP((((AG241-AG$247)/AG$248+2)/4-1.9)^3)</f>
        <v>0.0760538805340605</v>
      </c>
      <c r="AI241" s="51" t="n">
        <f aca="false">W241/U241</f>
        <v>0.00301232863084539</v>
      </c>
      <c r="AJ241" s="51" t="n">
        <f aca="false">EXP((((AI241-AI$247)/AI$248+2)/4-1.9)^3)</f>
        <v>0.00757221942781165</v>
      </c>
      <c r="AK241" s="51" t="n">
        <f aca="false">Z241/U241</f>
        <v>0.0320511766321949</v>
      </c>
      <c r="AL241" s="51" t="n">
        <f aca="false">EXP((((AK241-AK$247)/AK$248+2)/4-1.9)^3)</f>
        <v>0.00506701259002951</v>
      </c>
      <c r="AM241" s="51" t="n">
        <f aca="false">0.01*AD241+0.15*AF241+0.24*AH241+0.25*AJ241+0.35*AL241</f>
        <v>0.0340628823177273</v>
      </c>
      <c r="AO241" s="44" t="n">
        <f aca="false">0.01*AD241/$AM$247</f>
        <v>8.42377052502124E-005</v>
      </c>
      <c r="AP241" s="43" t="n">
        <f aca="false">AO241*$J$247</f>
        <v>708.241142546949</v>
      </c>
      <c r="AQ241" s="44" t="n">
        <f aca="false">0.15*AF241/$AM$247</f>
        <v>0.00422337980777077</v>
      </c>
      <c r="AR241" s="43" t="n">
        <f aca="false">AQ241*$J$247</f>
        <v>35508.6992408039</v>
      </c>
      <c r="AS241" s="44" t="n">
        <f aca="false">0.24*AH241/$AM$247</f>
        <v>0.00647482389480147</v>
      </c>
      <c r="AT241" s="43" t="n">
        <f aca="false">AS241*$J$247</f>
        <v>54438.0531191276</v>
      </c>
      <c r="AU241" s="44" t="n">
        <f aca="false">0.25*AJ241/$AM$247</f>
        <v>0.000671519363196691</v>
      </c>
      <c r="AV241" s="43" t="n">
        <f aca="false">AU241*$J$247</f>
        <v>5645.89977398066</v>
      </c>
      <c r="AW241" s="44" t="n">
        <f aca="false">0.35*AL241/$AM$247</f>
        <v>0.000629093747254152</v>
      </c>
      <c r="AX241" s="43" t="n">
        <f aca="false">AW241*$J$247</f>
        <v>5289.20004410137</v>
      </c>
    </row>
    <row r="242" customFormat="false" ht="13.8" hidden="false" customHeight="false" outlineLevel="0" collapsed="false">
      <c r="A242" s="13" t="s">
        <v>81</v>
      </c>
      <c r="B242" s="14"/>
      <c r="C242" s="14"/>
      <c r="D242" s="14"/>
      <c r="E242" s="14"/>
      <c r="F242" s="14"/>
      <c r="G242" s="14"/>
      <c r="H242" s="14"/>
      <c r="I242" s="15" t="n">
        <f aca="false">AO242+AQ242+AS242+AU242+AW242</f>
        <v>0.0250232760631349</v>
      </c>
      <c r="J242" s="43" t="n">
        <f aca="false">AP242+AR242+AT242+AV242+AX242</f>
        <v>210386.946992216</v>
      </c>
      <c r="K242" s="15" t="n">
        <f aca="false">I242-DatosMinisterio!J242</f>
        <v>2.67147415300428E-016</v>
      </c>
      <c r="L242" s="43" t="n">
        <f aca="false">J242-DatosMinisterio!K242</f>
        <v>-0.0530077841540333</v>
      </c>
      <c r="M242" s="44" t="n">
        <f aca="false">P276/P$281</f>
        <v>0.0173784311863942</v>
      </c>
      <c r="N242" s="43" t="n">
        <f aca="false">ROUND((N$247*M242),0)</f>
        <v>2776124</v>
      </c>
      <c r="O242" s="43" t="n">
        <f aca="false">N242-DatosMinisterio!L242</f>
        <v>0</v>
      </c>
      <c r="P242" s="14" t="n">
        <f aca="false">N242+J242</f>
        <v>2986510.94699222</v>
      </c>
      <c r="Q242" s="43" t="n">
        <f aca="false">P242-DatosMinisterio!M242</f>
        <v>-0.0530077842995524</v>
      </c>
      <c r="S242" s="14" t="n">
        <f aca="false">B242+DatosMinisterio!B242</f>
        <v>7010</v>
      </c>
      <c r="T242" s="14" t="n">
        <f aca="false">C242+DatosMinisterio!C242</f>
        <v>28</v>
      </c>
      <c r="U242" s="14" t="n">
        <f aca="false">D242+DatosMinisterio!D242</f>
        <v>255.557132404213</v>
      </c>
      <c r="V242" s="14" t="n">
        <f aca="false">E242+DatosMinisterio!E242</f>
        <v>156.013133725444</v>
      </c>
      <c r="W242" s="14" t="n">
        <f aca="false">F242+DatosMinisterio!F242</f>
        <v>2</v>
      </c>
      <c r="X242" s="14" t="n">
        <f aca="false">G242+DatosMinisterio!G242</f>
        <v>9</v>
      </c>
      <c r="Y242" s="14" t="n">
        <f aca="false">H242+DatosMinisterio!H242</f>
        <v>2</v>
      </c>
      <c r="Z242" s="14" t="n">
        <f aca="false">X242+0.33*Y242</f>
        <v>9.66</v>
      </c>
      <c r="AC242" s="50" t="n">
        <f aca="false">IF(T242&gt;0,S242/T242,0)</f>
        <v>250.357142857143</v>
      </c>
      <c r="AD242" s="51" t="n">
        <f aca="false">EXP((((AC242-AC$247)/AC$248+2)/4-1.9)^3)</f>
        <v>0.125128334743806</v>
      </c>
      <c r="AE242" s="52" t="n">
        <f aca="false">S242/U242</f>
        <v>27.4302655302624</v>
      </c>
      <c r="AF242" s="51" t="n">
        <f aca="false">EXP((((AE242-AE$247)/AE$248+2)/4-1.9)^3)</f>
        <v>0.277264990943849</v>
      </c>
      <c r="AG242" s="51" t="n">
        <f aca="false">V242/U242</f>
        <v>0.610482408601608</v>
      </c>
      <c r="AH242" s="51" t="n">
        <f aca="false">EXP((((AG242-AG$247)/AG$248+2)/4-1.9)^3)</f>
        <v>0.0987759372279418</v>
      </c>
      <c r="AI242" s="51" t="n">
        <f aca="false">W242/U242</f>
        <v>0.00782603866769257</v>
      </c>
      <c r="AJ242" s="51" t="n">
        <f aca="false">EXP((((AI242-AI$247)/AI$248+2)/4-1.9)^3)</f>
        <v>0.00843885635973346</v>
      </c>
      <c r="AK242" s="51" t="n">
        <f aca="false">Z242/U242</f>
        <v>0.0377997667649551</v>
      </c>
      <c r="AL242" s="51" t="n">
        <f aca="false">EXP((((AK242-AK$247)/AK$248+2)/4-1.9)^3)</f>
        <v>0.00538628797180781</v>
      </c>
      <c r="AM242" s="51" t="n">
        <f aca="false">0.01*AD242+0.15*AF242+0.24*AH242+0.25*AJ242+0.35*AL242</f>
        <v>0.0705421718037876</v>
      </c>
      <c r="AO242" s="44" t="n">
        <f aca="false">0.01*AD242/$AM$247</f>
        <v>0.000443865107006314</v>
      </c>
      <c r="AP242" s="43" t="n">
        <f aca="false">AO242*$J$247</f>
        <v>3731.86246692164</v>
      </c>
      <c r="AQ242" s="44" t="n">
        <f aca="false">0.15*AF242/$AM$247</f>
        <v>0.0147530439599919</v>
      </c>
      <c r="AR242" s="43" t="n">
        <f aca="false">AQ242*$J$247</f>
        <v>124038.430050226</v>
      </c>
      <c r="AS242" s="44" t="n">
        <f aca="false">0.24*AH242/$AM$247</f>
        <v>0.00840925925283278</v>
      </c>
      <c r="AT242" s="43" t="n">
        <f aca="false">AS242*$J$247</f>
        <v>70702.1085570796</v>
      </c>
      <c r="AU242" s="44" t="n">
        <f aca="false">0.25*AJ242/$AM$247</f>
        <v>0.000748374436691974</v>
      </c>
      <c r="AV242" s="43" t="n">
        <f aca="false">AU242*$J$247</f>
        <v>6292.07033265327</v>
      </c>
      <c r="AW242" s="44" t="n">
        <f aca="false">0.35*AL242/$AM$247</f>
        <v>0.000668733306611897</v>
      </c>
      <c r="AX242" s="43" t="n">
        <f aca="false">AW242*$J$247</f>
        <v>5622.47558533552</v>
      </c>
    </row>
    <row r="243" customFormat="false" ht="13.8" hidden="false" customHeight="false" outlineLevel="0" collapsed="false">
      <c r="A243" s="13" t="s">
        <v>82</v>
      </c>
      <c r="B243" s="14"/>
      <c r="C243" s="14"/>
      <c r="D243" s="14"/>
      <c r="E243" s="14"/>
      <c r="F243" s="14"/>
      <c r="G243" s="14"/>
      <c r="H243" s="14"/>
      <c r="I243" s="15" t="n">
        <f aca="false">AO243+AQ243+AS243+AU243+AW243</f>
        <v>0.0050266359129261</v>
      </c>
      <c r="J243" s="43" t="n">
        <f aca="false">AP243+AR243+AT243+AV243+AX243</f>
        <v>42262.1954333131</v>
      </c>
      <c r="K243" s="15" t="n">
        <f aca="false">I243-DatosMinisterio!J243</f>
        <v>2.86229373536173E-017</v>
      </c>
      <c r="L243" s="43" t="n">
        <f aca="false">J243-DatosMinisterio!K243</f>
        <v>0.195433313114336</v>
      </c>
      <c r="M243" s="44" t="n">
        <f aca="false">P277/P$281</f>
        <v>0.0141929901574867</v>
      </c>
      <c r="N243" s="43" t="n">
        <f aca="false">ROUND((N$247*M243),0)</f>
        <v>2267264</v>
      </c>
      <c r="O243" s="43" t="n">
        <f aca="false">N243-DatosMinisterio!L243</f>
        <v>-1</v>
      </c>
      <c r="P243" s="14" t="n">
        <f aca="false">N243+J243</f>
        <v>2309526.19543331</v>
      </c>
      <c r="Q243" s="43" t="n">
        <f aca="false">P243-DatosMinisterio!M243</f>
        <v>-0.804566686972976</v>
      </c>
      <c r="S243" s="14" t="n">
        <f aca="false">B243+DatosMinisterio!B243</f>
        <v>4089</v>
      </c>
      <c r="T243" s="14" t="n">
        <f aca="false">C243+DatosMinisterio!C243</f>
        <v>29</v>
      </c>
      <c r="U243" s="14" t="n">
        <f aca="false">D243+DatosMinisterio!D243</f>
        <v>418.304242424242</v>
      </c>
      <c r="V243" s="14" t="n">
        <f aca="false">E243+DatosMinisterio!E243</f>
        <v>170.838744588745</v>
      </c>
      <c r="W243" s="14" t="n">
        <f aca="false">F243+DatosMinisterio!F243</f>
        <v>28</v>
      </c>
      <c r="X243" s="14" t="n">
        <f aca="false">G243+DatosMinisterio!G243</f>
        <v>47</v>
      </c>
      <c r="Y243" s="14" t="n">
        <f aca="false">H243+DatosMinisterio!H243</f>
        <v>7</v>
      </c>
      <c r="Z243" s="14" t="n">
        <f aca="false">X243+0.33*Y243</f>
        <v>49.31</v>
      </c>
      <c r="AC243" s="50" t="n">
        <f aca="false">IF(T243&gt;0,S243/T243,0)</f>
        <v>141</v>
      </c>
      <c r="AD243" s="51" t="n">
        <f aca="false">EXP((((AC243-AC$247)/AC$248+2)/4-1.9)^3)</f>
        <v>0.0174904777927175</v>
      </c>
      <c r="AE243" s="52" t="n">
        <f aca="false">S243/U243</f>
        <v>9.77518175838379</v>
      </c>
      <c r="AF243" s="51" t="n">
        <f aca="false">EXP((((AE243-AE$247)/AE$248+2)/4-1.9)^3)</f>
        <v>0.00176425035214429</v>
      </c>
      <c r="AG243" s="51" t="n">
        <f aca="false">V243/U243</f>
        <v>0.408407869828586</v>
      </c>
      <c r="AH243" s="51" t="n">
        <f aca="false">EXP((((AG243-AG$247)/AG$248+2)/4-1.9)^3)</f>
        <v>0.0104163797508428</v>
      </c>
      <c r="AI243" s="51" t="n">
        <f aca="false">W243/U243</f>
        <v>0.0669369257116033</v>
      </c>
      <c r="AJ243" s="51" t="n">
        <f aca="false">EXP((((AI243-AI$247)/AI$248+2)/4-1.9)^3)</f>
        <v>0.0280929662738169</v>
      </c>
      <c r="AK243" s="51" t="n">
        <f aca="false">Z243/U243</f>
        <v>0.117880707387113</v>
      </c>
      <c r="AL243" s="51" t="n">
        <f aca="false">EXP((((AK243-AK$247)/AK$248+2)/4-1.9)^3)</f>
        <v>0.0120219550937507</v>
      </c>
      <c r="AM243" s="51" t="n">
        <f aca="false">0.01*AD243+0.15*AF243+0.24*AH243+0.25*AJ243+0.35*AL243</f>
        <v>0.014170399322218</v>
      </c>
      <c r="AO243" s="44" t="n">
        <f aca="false">0.01*AD243/$AM$247</f>
        <v>6.20436035766906E-005</v>
      </c>
      <c r="AP243" s="43" t="n">
        <f aca="false">AO243*$J$247</f>
        <v>521.640903611563</v>
      </c>
      <c r="AQ243" s="44" t="n">
        <f aca="false">0.15*AF243/$AM$247</f>
        <v>9.38743218644831E-005</v>
      </c>
      <c r="AR243" s="43" t="n">
        <f aca="false">AQ243*$J$247</f>
        <v>789.262442223922</v>
      </c>
      <c r="AS243" s="44" t="n">
        <f aca="false">0.24*AH243/$AM$247</f>
        <v>0.000886795309252872</v>
      </c>
      <c r="AT243" s="43" t="n">
        <f aca="false">AS243*$J$247</f>
        <v>7455.86458183991</v>
      </c>
      <c r="AU243" s="44" t="n">
        <f aca="false">0.25*AJ243/$AM$247</f>
        <v>0.00249133969272092</v>
      </c>
      <c r="AV243" s="43" t="n">
        <f aca="false">AU243*$J$247</f>
        <v>20946.312167505</v>
      </c>
      <c r="AW243" s="44" t="n">
        <f aca="false">0.35*AL243/$AM$247</f>
        <v>0.00149258298551114</v>
      </c>
      <c r="AX243" s="43" t="n">
        <f aca="false">AW243*$J$247</f>
        <v>12549.1153381327</v>
      </c>
    </row>
    <row r="244" customFormat="false" ht="13.8" hidden="false" customHeight="false" outlineLevel="0" collapsed="false">
      <c r="A244" s="13" t="s">
        <v>83</v>
      </c>
      <c r="B244" s="14"/>
      <c r="C244" s="14"/>
      <c r="D244" s="14"/>
      <c r="E244" s="14"/>
      <c r="F244" s="14"/>
      <c r="G244" s="14"/>
      <c r="H244" s="14"/>
      <c r="I244" s="15" t="n">
        <f aca="false">AO244+AQ244+AS244+AU244+AW244</f>
        <v>0.018700104613077</v>
      </c>
      <c r="J244" s="43" t="n">
        <f aca="false">AP244+AR244+AT244+AV244+AX244</f>
        <v>157223.934550137</v>
      </c>
      <c r="K244" s="15" t="n">
        <f aca="false">I244-DatosMinisterio!J244</f>
        <v>0</v>
      </c>
      <c r="L244" s="43" t="n">
        <f aca="false">J244-DatosMinisterio!K244</f>
        <v>-0.065449863061076</v>
      </c>
      <c r="M244" s="44" t="n">
        <f aca="false">P278/P$281</f>
        <v>0.00931087383650847</v>
      </c>
      <c r="N244" s="43" t="n">
        <f aca="false">ROUND((N$247*M244),0)</f>
        <v>1487369</v>
      </c>
      <c r="O244" s="43" t="n">
        <f aca="false">N244-DatosMinisterio!L244</f>
        <v>0</v>
      </c>
      <c r="P244" s="14" t="n">
        <f aca="false">N244+J244</f>
        <v>1644592.93455014</v>
      </c>
      <c r="Q244" s="43" t="n">
        <f aca="false">P244-DatosMinisterio!M244</f>
        <v>-0.0654498629737645</v>
      </c>
      <c r="S244" s="14" t="n">
        <f aca="false">B244+DatosMinisterio!B244</f>
        <v>5430</v>
      </c>
      <c r="T244" s="14" t="n">
        <f aca="false">C244+DatosMinisterio!C244</f>
        <v>24</v>
      </c>
      <c r="U244" s="14" t="n">
        <f aca="false">D244+DatosMinisterio!D244</f>
        <v>260.60512019895</v>
      </c>
      <c r="V244" s="14" t="n">
        <f aca="false">E244+DatosMinisterio!E244</f>
        <v>167.446029289859</v>
      </c>
      <c r="W244" s="14" t="n">
        <f aca="false">F244+DatosMinisterio!F244</f>
        <v>8</v>
      </c>
      <c r="X244" s="14" t="n">
        <f aca="false">G244+DatosMinisterio!G244</f>
        <v>38</v>
      </c>
      <c r="Y244" s="14" t="n">
        <f aca="false">H244+DatosMinisterio!H244</f>
        <v>9</v>
      </c>
      <c r="Z244" s="14" t="n">
        <f aca="false">X244+0.33*Y244</f>
        <v>40.97</v>
      </c>
      <c r="AC244" s="50" t="n">
        <f aca="false">IF(T244&gt;0,S244/T244,0)</f>
        <v>226.25</v>
      </c>
      <c r="AD244" s="51" t="n">
        <f aca="false">EXP((((AC244-AC$247)/AC$248+2)/4-1.9)^3)</f>
        <v>0.0872270842834893</v>
      </c>
      <c r="AE244" s="52" t="n">
        <f aca="false">S244/U244</f>
        <v>20.8361216995839</v>
      </c>
      <c r="AF244" s="51" t="n">
        <f aca="false">EXP((((AE244-AE$247)/AE$248+2)/4-1.9)^3)</f>
        <v>0.0755728959029576</v>
      </c>
      <c r="AG244" s="51" t="n">
        <f aca="false">V244/U244</f>
        <v>0.642527779815025</v>
      </c>
      <c r="AH244" s="51" t="n">
        <f aca="false">EXP((((AG244-AG$247)/AG$248+2)/4-1.9)^3)</f>
        <v>0.129208384375418</v>
      </c>
      <c r="AI244" s="51" t="n">
        <f aca="false">W244/U244</f>
        <v>0.0306977851927571</v>
      </c>
      <c r="AJ244" s="51" t="n">
        <f aca="false">EXP((((AI244-AI$247)/AI$248+2)/4-1.9)^3)</f>
        <v>0.013816303612215</v>
      </c>
      <c r="AK244" s="51" t="n">
        <f aca="false">Z244/U244</f>
        <v>0.157211032418407</v>
      </c>
      <c r="AL244" s="51" t="n">
        <f aca="false">EXP((((AK244-AK$247)/AK$248+2)/4-1.9)^3)</f>
        <v>0.0172698993414486</v>
      </c>
      <c r="AM244" s="51" t="n">
        <f aca="false">0.01*AD244+0.15*AF244+0.24*AH244+0.25*AJ244+0.35*AL244</f>
        <v>0.0527167581509397</v>
      </c>
      <c r="AO244" s="44" t="n">
        <f aca="false">0.01*AD244/$AM$247</f>
        <v>0.000309418799335987</v>
      </c>
      <c r="AP244" s="43" t="n">
        <f aca="false">AO244*$J$247</f>
        <v>2601.48496823721</v>
      </c>
      <c r="AQ244" s="44" t="n">
        <f aca="false">0.15*AF244/$AM$247</f>
        <v>0.00402117213444382</v>
      </c>
      <c r="AR244" s="43" t="n">
        <f aca="false">AQ244*$J$247</f>
        <v>33808.6078961566</v>
      </c>
      <c r="AS244" s="44" t="n">
        <f aca="false">0.24*AH244/$AM$247</f>
        <v>0.0110001163476199</v>
      </c>
      <c r="AT244" s="43" t="n">
        <f aca="false">AS244*$J$247</f>
        <v>92485.1282100667</v>
      </c>
      <c r="AU244" s="44" t="n">
        <f aca="false">0.25*AJ244/$AM$247</f>
        <v>0.00122525707183423</v>
      </c>
      <c r="AV244" s="43" t="n">
        <f aca="false">AU244*$J$247</f>
        <v>10301.532620007</v>
      </c>
      <c r="AW244" s="44" t="n">
        <f aca="false">0.35*AL244/$AM$247</f>
        <v>0.00214414025984305</v>
      </c>
      <c r="AX244" s="43" t="n">
        <f aca="false">AW244*$J$247</f>
        <v>18027.1808556695</v>
      </c>
    </row>
    <row r="245" customFormat="false" ht="13.8" hidden="false" customHeight="false" outlineLevel="0" collapsed="false">
      <c r="A245" s="13" t="s">
        <v>84</v>
      </c>
      <c r="B245" s="14"/>
      <c r="C245" s="14"/>
      <c r="D245" s="14"/>
      <c r="E245" s="14"/>
      <c r="F245" s="14"/>
      <c r="G245" s="14"/>
      <c r="H245" s="14"/>
      <c r="I245" s="15" t="n">
        <f aca="false">AO245+AQ245+AS245+AU245+AW245</f>
        <v>0.0240496510303188</v>
      </c>
      <c r="J245" s="43" t="n">
        <f aca="false">AP245+AR245+AT245+AV245+AX245</f>
        <v>202201.04848506</v>
      </c>
      <c r="K245" s="15" t="n">
        <f aca="false">I245-DatosMinisterio!J245</f>
        <v>0</v>
      </c>
      <c r="L245" s="43" t="n">
        <f aca="false">J245-DatosMinisterio!K245</f>
        <v>0.0484850601351354</v>
      </c>
      <c r="M245" s="44" t="n">
        <f aca="false">P279/P$281</f>
        <v>0.00562729849706154</v>
      </c>
      <c r="N245" s="43" t="n">
        <f aca="false">ROUND((N$247*M245),0)</f>
        <v>898935</v>
      </c>
      <c r="O245" s="43" t="n">
        <f aca="false">N245-DatosMinisterio!L245</f>
        <v>-1</v>
      </c>
      <c r="P245" s="14" t="n">
        <f aca="false">N245+J245</f>
        <v>1101136.04848506</v>
      </c>
      <c r="Q245" s="43" t="n">
        <f aca="false">P245-DatosMinisterio!M245</f>
        <v>-0.951514939777553</v>
      </c>
      <c r="S245" s="14" t="n">
        <f aca="false">B245+DatosMinisterio!B245</f>
        <v>6456</v>
      </c>
      <c r="T245" s="14" t="n">
        <f aca="false">C245+DatosMinisterio!C245</f>
        <v>42</v>
      </c>
      <c r="U245" s="14" t="n">
        <f aca="false">D245+DatosMinisterio!D245</f>
        <v>252.85342658284</v>
      </c>
      <c r="V245" s="14" t="n">
        <f aca="false">E245+DatosMinisterio!E245</f>
        <v>129.292348438739</v>
      </c>
      <c r="W245" s="14" t="n">
        <f aca="false">F245+DatosMinisterio!F245</f>
        <v>28</v>
      </c>
      <c r="X245" s="14" t="n">
        <f aca="false">G245+DatosMinisterio!G245</f>
        <v>60</v>
      </c>
      <c r="Y245" s="14" t="n">
        <f aca="false">H245+DatosMinisterio!H245</f>
        <v>12</v>
      </c>
      <c r="Z245" s="14" t="n">
        <f aca="false">X245+0.33*Y245</f>
        <v>63.96</v>
      </c>
      <c r="AC245" s="50" t="n">
        <f aca="false">IF(T245&gt;0,S245/T245,0)</f>
        <v>153.714285714286</v>
      </c>
      <c r="AD245" s="51" t="n">
        <f aca="false">EXP((((AC245-AC$247)/AC$248+2)/4-1.9)^3)</f>
        <v>0.0230165585809031</v>
      </c>
      <c r="AE245" s="52" t="n">
        <f aca="false">S245/U245</f>
        <v>25.5325786454584</v>
      </c>
      <c r="AF245" s="51" t="n">
        <f aca="false">EXP((((AE245-AE$247)/AE$248+2)/4-1.9)^3)</f>
        <v>0.202647823676657</v>
      </c>
      <c r="AG245" s="51" t="n">
        <f aca="false">V245/U245</f>
        <v>0.51133318692195</v>
      </c>
      <c r="AH245" s="51" t="n">
        <f aca="false">EXP((((AG245-AG$247)/AG$248+2)/4-1.9)^3)</f>
        <v>0.0371585592798903</v>
      </c>
      <c r="AI245" s="51" t="n">
        <f aca="false">W245/U245</f>
        <v>0.110736090779559</v>
      </c>
      <c r="AJ245" s="51" t="n">
        <f aca="false">EXP((((AI245-AI$247)/AI$248+2)/4-1.9)^3)</f>
        <v>0.0593122120795798</v>
      </c>
      <c r="AK245" s="51" t="n">
        <f aca="false">Z245/U245</f>
        <v>0.252952870223593</v>
      </c>
      <c r="AL245" s="51" t="n">
        <f aca="false">EXP((((AK245-AK$247)/AK$248+2)/4-1.9)^3)</f>
        <v>0.038354331106316</v>
      </c>
      <c r="AM245" s="51" t="n">
        <f aca="false">0.01*AD245+0.15*AF245+0.24*AH245+0.25*AJ245+0.35*AL245</f>
        <v>0.0677974622715868</v>
      </c>
      <c r="AO245" s="44" t="n">
        <f aca="false">0.01*AD245/$AM$247</f>
        <v>8.1646153593804E-005</v>
      </c>
      <c r="AP245" s="43" t="n">
        <f aca="false">AO245*$J$247</f>
        <v>686.452283262946</v>
      </c>
      <c r="AQ245" s="44" t="n">
        <f aca="false">0.15*AF245/$AM$247</f>
        <v>0.0107827253665208</v>
      </c>
      <c r="AR245" s="43" t="n">
        <f aca="false">AQ245*$J$247</f>
        <v>90657.3809278288</v>
      </c>
      <c r="AS245" s="44" t="n">
        <f aca="false">0.24*AH245/$AM$247</f>
        <v>0.00316348259723684</v>
      </c>
      <c r="AT245" s="43" t="n">
        <f aca="false">AS245*$J$247</f>
        <v>26597.4544586584</v>
      </c>
      <c r="AU245" s="44" t="n">
        <f aca="false">0.25*AJ245/$AM$247</f>
        <v>0.00525992402428004</v>
      </c>
      <c r="AV245" s="43" t="n">
        <f aca="false">AU245*$J$247</f>
        <v>44223.6002227381</v>
      </c>
      <c r="AW245" s="44" t="n">
        <f aca="false">0.35*AL245/$AM$247</f>
        <v>0.00476187288868732</v>
      </c>
      <c r="AX245" s="43" t="n">
        <f aca="false">AW245*$J$247</f>
        <v>40036.160592572</v>
      </c>
    </row>
    <row r="246" customFormat="false" ht="13.8" hidden="false" customHeight="false" outlineLevel="0" collapsed="false">
      <c r="A246" s="16" t="s">
        <v>85</v>
      </c>
      <c r="B246" s="17"/>
      <c r="C246" s="17"/>
      <c r="D246" s="17"/>
      <c r="E246" s="17"/>
      <c r="F246" s="17"/>
      <c r="G246" s="17"/>
      <c r="H246" s="17"/>
      <c r="I246" s="18" t="n">
        <f aca="false">AO246+AQ246+AS246+AU246+AW246</f>
        <v>0.00767422074662307</v>
      </c>
      <c r="J246" s="53" t="n">
        <f aca="false">AP246+AR246+AT246+AV246+AX246</f>
        <v>64522.1620603455</v>
      </c>
      <c r="K246" s="15" t="n">
        <f aca="false">I246-DatosMinisterio!J246</f>
        <v>0</v>
      </c>
      <c r="L246" s="43" t="n">
        <f aca="false">J246-DatosMinisterio!K246</f>
        <v>0.162060345464852</v>
      </c>
      <c r="M246" s="44" t="n">
        <f aca="false">P280/P$281</f>
        <v>0.00660661246341853</v>
      </c>
      <c r="N246" s="43" t="n">
        <f aca="false">ROUND((N$247*M246),0)</f>
        <v>1055376</v>
      </c>
      <c r="O246" s="43" t="n">
        <f aca="false">N246-DatosMinisterio!L246</f>
        <v>1</v>
      </c>
      <c r="P246" s="14" t="n">
        <f aca="false">N246+J246</f>
        <v>1119898.16206035</v>
      </c>
      <c r="Q246" s="43" t="n">
        <f aca="false">P246-DatosMinisterio!M246</f>
        <v>1.16206034552306</v>
      </c>
      <c r="S246" s="17" t="n">
        <f aca="false">B246+DatosMinisterio!B246</f>
        <v>7112</v>
      </c>
      <c r="T246" s="17" t="n">
        <f aca="false">C246+DatosMinisterio!C246</f>
        <v>33</v>
      </c>
      <c r="U246" s="17" t="n">
        <f aca="false">D246+DatosMinisterio!D246</f>
        <v>371.170140447192</v>
      </c>
      <c r="V246" s="17" t="n">
        <f aca="false">E246+DatosMinisterio!E246</f>
        <v>175.596403900051</v>
      </c>
      <c r="W246" s="17" t="n">
        <f aca="false">F246+DatosMinisterio!F246</f>
        <v>10</v>
      </c>
      <c r="X246" s="17" t="n">
        <f aca="false">G246+DatosMinisterio!G246</f>
        <v>44</v>
      </c>
      <c r="Y246" s="17" t="n">
        <f aca="false">H246+DatosMinisterio!H246</f>
        <v>10</v>
      </c>
      <c r="Z246" s="17" t="n">
        <f aca="false">X246+0.33*Y246</f>
        <v>47.3</v>
      </c>
      <c r="AC246" s="50" t="n">
        <f aca="false">IF(T246&gt;0,S246/T246,0)</f>
        <v>215.515151515151</v>
      </c>
      <c r="AD246" s="51" t="n">
        <f aca="false">EXP((((AC246-AC$247)/AC$248+2)/4-1.9)^3)</f>
        <v>0.0733503048652793</v>
      </c>
      <c r="AE246" s="52" t="n">
        <f aca="false">S246/U246</f>
        <v>19.1610240830023</v>
      </c>
      <c r="AF246" s="51" t="n">
        <f aca="false">EXP((((AE246-AE$247)/AE$248+2)/4-1.9)^3)</f>
        <v>0.0490863312252027</v>
      </c>
      <c r="AG246" s="51" t="n">
        <f aca="false">V246/U246</f>
        <v>0.473088712600883</v>
      </c>
      <c r="AH246" s="51" t="n">
        <f aca="false">EXP((((AG246-AG$247)/AG$248+2)/4-1.9)^3)</f>
        <v>0.0239205574824317</v>
      </c>
      <c r="AI246" s="51" t="n">
        <f aca="false">W246/U246</f>
        <v>0.0269418223889234</v>
      </c>
      <c r="AJ246" s="51" t="n">
        <f aca="false">EXP((((AI246-AI$247)/AI$248+2)/4-1.9)^3)</f>
        <v>0.012773039242877</v>
      </c>
      <c r="AK246" s="51" t="n">
        <f aca="false">Z246/U246</f>
        <v>0.127434819899608</v>
      </c>
      <c r="AL246" s="51" t="n">
        <f aca="false">EXP((((AK246-AK$247)/AK$248+2)/4-1.9)^3)</f>
        <v>0.0131527409240926</v>
      </c>
      <c r="AM246" s="51" t="n">
        <f aca="false">0.01*AD246+0.15*AF246+0.24*AH246+0.25*AJ246+0.35*AL246</f>
        <v>0.0216341056623685</v>
      </c>
      <c r="AO246" s="44" t="n">
        <f aca="false">0.01*AD246/$AM$247</f>
        <v>0.000260193991909452</v>
      </c>
      <c r="AP246" s="43" t="n">
        <f aca="false">AO246*$J$247</f>
        <v>2187.6200160775</v>
      </c>
      <c r="AQ246" s="44" t="n">
        <f aca="false">0.15*AF246/$AM$247</f>
        <v>0.00261184363714637</v>
      </c>
      <c r="AR246" s="43" t="n">
        <f aca="false">AQ246*$J$247</f>
        <v>21959.4671558537</v>
      </c>
      <c r="AS246" s="44" t="n">
        <f aca="false">0.24*AH246/$AM$247</f>
        <v>0.00203646935668007</v>
      </c>
      <c r="AT246" s="43" t="n">
        <f aca="false">AS246*$J$247</f>
        <v>17121.9215866912</v>
      </c>
      <c r="AU246" s="44" t="n">
        <f aca="false">0.25*AJ246/$AM$247</f>
        <v>0.00113273832860149</v>
      </c>
      <c r="AV246" s="43" t="n">
        <f aca="false">AU246*$J$247</f>
        <v>9523.66740846636</v>
      </c>
      <c r="AW246" s="44" t="n">
        <f aca="false">0.35*AL246/$AM$247</f>
        <v>0.00163297543228569</v>
      </c>
      <c r="AX246" s="43" t="n">
        <f aca="false">AW246*$J$247</f>
        <v>13729.4858932567</v>
      </c>
    </row>
    <row r="247" customFormat="false" ht="13.8" hidden="false" customHeight="false" outlineLevel="0" collapsed="false">
      <c r="A247" s="19" t="s">
        <v>49</v>
      </c>
      <c r="B247" s="20"/>
      <c r="C247" s="20"/>
      <c r="D247" s="20"/>
      <c r="E247" s="20"/>
      <c r="F247" s="20"/>
      <c r="G247" s="20"/>
      <c r="H247" s="20"/>
      <c r="I247" s="21" t="n">
        <f aca="false">SUM(I220:I246)</f>
        <v>1</v>
      </c>
      <c r="J247" s="60" t="n">
        <f aca="false">DatosMinisterio!K247</f>
        <v>8407650</v>
      </c>
      <c r="K247" s="58" t="n">
        <f aca="false">I247-DatosMinisterio!J247</f>
        <v>0</v>
      </c>
      <c r="L247" s="60" t="n">
        <f aca="false">J247-DatosMinisterio!K247</f>
        <v>0</v>
      </c>
      <c r="M247" s="61"/>
      <c r="N247" s="60" t="n">
        <f aca="false">DatosMinisterio!L247</f>
        <v>159745355</v>
      </c>
      <c r="O247" s="60"/>
      <c r="P247" s="20" t="n">
        <f aca="false">DatosMinisterio!M247</f>
        <v>168153005</v>
      </c>
      <c r="Q247" s="60"/>
      <c r="S247" s="20"/>
      <c r="T247" s="20"/>
      <c r="U247" s="20"/>
      <c r="V247" s="20"/>
      <c r="W247" s="20"/>
      <c r="X247" s="20"/>
      <c r="Y247" s="20"/>
      <c r="Z247" s="20"/>
      <c r="AB247" s="63" t="s">
        <v>207</v>
      </c>
      <c r="AC247" s="63" t="n">
        <f aca="false">AVERAGE(AC222:AC246)</f>
        <v>207.681430822356</v>
      </c>
      <c r="AD247" s="20"/>
      <c r="AE247" s="63" t="n">
        <f aca="false">AVERAGE(AE222:AE246)</f>
        <v>20.1894106266941</v>
      </c>
      <c r="AF247" s="20"/>
      <c r="AG247" s="65" t="n">
        <f aca="false">AVERAGE(AG222:AG246)</f>
        <v>0.564076733917407</v>
      </c>
      <c r="AH247" s="20"/>
      <c r="AI247" s="65" t="n">
        <f aca="false">AVERAGE(AI222:AI246)</f>
        <v>0.115926409776378</v>
      </c>
      <c r="AJ247" s="20"/>
      <c r="AK247" s="65" t="n">
        <f aca="false">AVERAGE(AK222:AK246)</f>
        <v>0.323667695215049</v>
      </c>
      <c r="AL247" s="20"/>
      <c r="AM247" s="65" t="n">
        <f aca="false">SUM(AM222:AM246)</f>
        <v>2.81906220535658</v>
      </c>
      <c r="AO247" s="61" t="n">
        <f aca="false">SUM(AO220:AO246)</f>
        <v>0.00992411365783828</v>
      </c>
      <c r="AP247" s="60" t="n">
        <f aca="false">SUM(AP220:AP246)</f>
        <v>83438.474195324</v>
      </c>
      <c r="AQ247" s="61" t="n">
        <f aca="false">SUM(AQ220:AQ246)</f>
        <v>0.147493553859326</v>
      </c>
      <c r="AR247" s="60" t="n">
        <f aca="false">SUM(AR220:AR246)</f>
        <v>1240074.17810536</v>
      </c>
      <c r="AS247" s="61" t="n">
        <f aca="false">SUM(AS220:AS246)</f>
        <v>0.232821495255785</v>
      </c>
      <c r="AT247" s="60" t="n">
        <f aca="false">SUM(AT220:AT246)</f>
        <v>1957481.6445873</v>
      </c>
      <c r="AU247" s="61" t="n">
        <f aca="false">SUM(AU220:AU246)</f>
        <v>0.253781229364683</v>
      </c>
      <c r="AV247" s="60" t="n">
        <f aca="false">SUM(AV220:AV246)</f>
        <v>2133703.75306798</v>
      </c>
      <c r="AW247" s="61" t="n">
        <f aca="false">SUM(AW220:AW246)</f>
        <v>0.355979607862368</v>
      </c>
      <c r="AX247" s="60" t="n">
        <f aca="false">SUM(AX220:AX246)</f>
        <v>2992951.95004404</v>
      </c>
    </row>
    <row r="248" s="23" customFormat="true" ht="13.8" hidden="false" customHeight="false" outlineLevel="0" collapsed="false">
      <c r="A248" s="23" t="s">
        <v>50</v>
      </c>
      <c r="J248" s="75"/>
      <c r="K248" s="76"/>
      <c r="L248" s="75"/>
      <c r="M248" s="76"/>
      <c r="N248" s="75"/>
      <c r="O248" s="75"/>
      <c r="Q248" s="75"/>
      <c r="AB248" s="63" t="s">
        <v>208</v>
      </c>
      <c r="AC248" s="63" t="n">
        <f aca="false">_xlfn.STDEV.P(AC222:AC246)</f>
        <v>86.162466459519</v>
      </c>
      <c r="AD248" s="20"/>
      <c r="AE248" s="63" t="n">
        <f aca="false">_xlfn.STDEV.P(AE222:AE246)</f>
        <v>5.77518235953144</v>
      </c>
      <c r="AF248" s="20"/>
      <c r="AG248" s="65" t="n">
        <f aca="false">_xlfn.STDEV.P(AG222:AG246)</f>
        <v>0.150376153497596</v>
      </c>
      <c r="AH248" s="20"/>
      <c r="AI248" s="65" t="n">
        <f aca="false">_xlfn.STDEV.P(AI222:AI246)</f>
        <v>0.0951852926371923</v>
      </c>
      <c r="AJ248" s="20"/>
      <c r="AK248" s="65" t="n">
        <f aca="false">_xlfn.STDEV.P(AK222:AK246)</f>
        <v>0.213252621913767</v>
      </c>
      <c r="AL248" s="20"/>
      <c r="AM248" s="65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MI248" s="0"/>
      <c r="AMJ248" s="0"/>
    </row>
    <row r="249" s="23" customFormat="true" ht="13.8" hidden="false" customHeight="false" outlineLevel="0" collapsed="false">
      <c r="A249" s="23" t="s">
        <v>51</v>
      </c>
      <c r="J249" s="75"/>
      <c r="K249" s="76"/>
      <c r="L249" s="75"/>
      <c r="M249" s="76"/>
      <c r="N249" s="75"/>
      <c r="O249" s="75"/>
      <c r="Q249" s="75"/>
      <c r="AMI249" s="0"/>
      <c r="AMJ249" s="0"/>
    </row>
    <row r="250" customFormat="false" ht="13.8" hidden="false" customHeight="false" outlineLevel="0" collapsed="false">
      <c r="A250" s="27"/>
      <c r="B250" s="22"/>
      <c r="C250" s="22"/>
      <c r="D250" s="22"/>
      <c r="E250" s="22"/>
      <c r="F250" s="22"/>
      <c r="G250" s="22"/>
      <c r="H250" s="22"/>
      <c r="I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3.8" hidden="false" customHeight="false" outlineLevel="0" collapsed="false">
      <c r="A251" s="6" t="s">
        <v>131</v>
      </c>
      <c r="B251" s="6"/>
      <c r="C251" s="6"/>
      <c r="D251" s="6"/>
      <c r="E251" s="6"/>
      <c r="F251" s="6"/>
      <c r="G251" s="6"/>
      <c r="H251" s="6"/>
      <c r="I251" s="6"/>
      <c r="J251" s="6"/>
      <c r="S251" s="24"/>
      <c r="T251" s="24"/>
      <c r="U251" s="24"/>
      <c r="V251" s="24"/>
      <c r="W251" s="24"/>
      <c r="X251" s="24"/>
      <c r="Y251" s="24"/>
      <c r="Z251" s="24"/>
    </row>
    <row r="252" customFormat="false" ht="13.8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S252" s="24"/>
      <c r="T252" s="24"/>
      <c r="U252" s="24"/>
      <c r="V252" s="24"/>
      <c r="W252" s="24"/>
      <c r="X252" s="24"/>
      <c r="Y252" s="24"/>
      <c r="Z252" s="24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S253" s="74"/>
      <c r="T253" s="74"/>
      <c r="U253" s="74"/>
      <c r="V253" s="74"/>
      <c r="W253" s="74"/>
      <c r="X253" s="74"/>
      <c r="Y253" s="74"/>
      <c r="Z253" s="74"/>
    </row>
    <row r="254" customFormat="false" ht="15.8" hidden="false" customHeight="true" outlineLevel="0" collapsed="false">
      <c r="A254" s="7" t="s">
        <v>8</v>
      </c>
      <c r="B254" s="8" t="s">
        <v>188</v>
      </c>
      <c r="C254" s="8"/>
      <c r="D254" s="8"/>
      <c r="E254" s="8"/>
      <c r="F254" s="8"/>
      <c r="G254" s="8"/>
      <c r="H254" s="8"/>
      <c r="I254" s="7" t="s">
        <v>10</v>
      </c>
      <c r="J254" s="37" t="s">
        <v>11</v>
      </c>
      <c r="K254" s="38" t="s">
        <v>189</v>
      </c>
      <c r="L254" s="37" t="s">
        <v>190</v>
      </c>
      <c r="M254" s="38" t="s">
        <v>191</v>
      </c>
      <c r="N254" s="37" t="s">
        <v>12</v>
      </c>
      <c r="O254" s="37" t="s">
        <v>192</v>
      </c>
      <c r="P254" s="7" t="s">
        <v>193</v>
      </c>
      <c r="Q254" s="37" t="s">
        <v>194</v>
      </c>
      <c r="S254" s="8" t="s">
        <v>188</v>
      </c>
      <c r="T254" s="8"/>
      <c r="U254" s="8"/>
      <c r="V254" s="8"/>
      <c r="W254" s="8"/>
      <c r="X254" s="8"/>
      <c r="Y254" s="8"/>
      <c r="Z254" s="8"/>
      <c r="AC254" s="9" t="s">
        <v>196</v>
      </c>
      <c r="AD254" s="9"/>
      <c r="AE254" s="9" t="s">
        <v>197</v>
      </c>
      <c r="AF254" s="9"/>
      <c r="AG254" s="9" t="s">
        <v>198</v>
      </c>
      <c r="AH254" s="9"/>
      <c r="AI254" s="9" t="s">
        <v>199</v>
      </c>
      <c r="AJ254" s="9"/>
      <c r="AK254" s="9" t="s">
        <v>200</v>
      </c>
      <c r="AL254" s="9"/>
      <c r="AM254" s="39" t="s">
        <v>201</v>
      </c>
      <c r="AO254" s="9" t="s">
        <v>196</v>
      </c>
      <c r="AP254" s="9"/>
      <c r="AQ254" s="9" t="s">
        <v>197</v>
      </c>
      <c r="AR254" s="9"/>
      <c r="AS254" s="9" t="s">
        <v>198</v>
      </c>
      <c r="AT254" s="9"/>
      <c r="AU254" s="9" t="s">
        <v>199</v>
      </c>
      <c r="AV254" s="9"/>
      <c r="AW254" s="39" t="s">
        <v>200</v>
      </c>
      <c r="AX254" s="39"/>
    </row>
    <row r="255" customFormat="false" ht="37.75" hidden="false" customHeight="false" outlineLevel="0" collapsed="false">
      <c r="A255" s="7"/>
      <c r="B255" s="9" t="s">
        <v>133</v>
      </c>
      <c r="C255" s="9" t="s">
        <v>134</v>
      </c>
      <c r="D255" s="9" t="s">
        <v>135</v>
      </c>
      <c r="E255" s="9" t="s">
        <v>136</v>
      </c>
      <c r="F255" s="9" t="s">
        <v>137</v>
      </c>
      <c r="G255" s="9" t="s">
        <v>138</v>
      </c>
      <c r="H255" s="9" t="s">
        <v>139</v>
      </c>
      <c r="I255" s="7"/>
      <c r="J255" s="37"/>
      <c r="K255" s="38"/>
      <c r="L255" s="37"/>
      <c r="M255" s="38"/>
      <c r="N255" s="37"/>
      <c r="O255" s="37"/>
      <c r="P255" s="7"/>
      <c r="Q255" s="37"/>
      <c r="S255" s="9" t="s">
        <v>133</v>
      </c>
      <c r="T255" s="9" t="s">
        <v>134</v>
      </c>
      <c r="U255" s="9" t="s">
        <v>135</v>
      </c>
      <c r="V255" s="9" t="s">
        <v>136</v>
      </c>
      <c r="W255" s="9" t="s">
        <v>137</v>
      </c>
      <c r="X255" s="9" t="s">
        <v>138</v>
      </c>
      <c r="Y255" s="9" t="s">
        <v>139</v>
      </c>
      <c r="Z255" s="7" t="s">
        <v>21</v>
      </c>
      <c r="AC255" s="9" t="s">
        <v>202</v>
      </c>
      <c r="AD255" s="9" t="s">
        <v>203</v>
      </c>
      <c r="AE255" s="9" t="s">
        <v>202</v>
      </c>
      <c r="AF255" s="9" t="s">
        <v>203</v>
      </c>
      <c r="AG255" s="9" t="s">
        <v>202</v>
      </c>
      <c r="AH255" s="9" t="s">
        <v>203</v>
      </c>
      <c r="AI255" s="9" t="s">
        <v>202</v>
      </c>
      <c r="AJ255" s="9" t="s">
        <v>203</v>
      </c>
      <c r="AK255" s="9" t="s">
        <v>202</v>
      </c>
      <c r="AL255" s="9" t="s">
        <v>203</v>
      </c>
      <c r="AM255" s="40" t="s">
        <v>204</v>
      </c>
      <c r="AO255" s="9" t="s">
        <v>205</v>
      </c>
      <c r="AP255" s="9" t="s">
        <v>206</v>
      </c>
      <c r="AQ255" s="9" t="s">
        <v>205</v>
      </c>
      <c r="AR255" s="9" t="s">
        <v>206</v>
      </c>
      <c r="AS255" s="9" t="s">
        <v>205</v>
      </c>
      <c r="AT255" s="9" t="s">
        <v>206</v>
      </c>
      <c r="AU255" s="9" t="s">
        <v>205</v>
      </c>
      <c r="AV255" s="9" t="s">
        <v>206</v>
      </c>
      <c r="AW255" s="9" t="s">
        <v>205</v>
      </c>
      <c r="AX255" s="40" t="s">
        <v>206</v>
      </c>
    </row>
    <row r="256" customFormat="false" ht="13.8" hidden="false" customHeight="false" outlineLevel="0" collapsed="false">
      <c r="A256" s="10" t="s">
        <v>61</v>
      </c>
      <c r="B256" s="11"/>
      <c r="C256" s="11"/>
      <c r="D256" s="11"/>
      <c r="E256" s="11"/>
      <c r="F256" s="11"/>
      <c r="G256" s="11"/>
      <c r="H256" s="11"/>
      <c r="I256" s="12" t="n">
        <f aca="false">AO256+AQ256+AS256+AU256+AW256</f>
        <v>0.138891954258684</v>
      </c>
      <c r="J256" s="49" t="n">
        <f aca="false">AP256+AR256+AT256+AV256+AX256</f>
        <v>1081755.40230927</v>
      </c>
      <c r="K256" s="12" t="n">
        <f aca="false">I256-DatosMinisterio!J256</f>
        <v>0</v>
      </c>
      <c r="L256" s="49" t="n">
        <f aca="false">J256-DatosMinisterio!K256</f>
        <v>1.40230927057564</v>
      </c>
      <c r="M256" s="44" t="n">
        <f aca="false">P290/P$315</f>
        <v>0.202102404513545</v>
      </c>
      <c r="N256" s="43" t="n">
        <f aca="false">ROUND((N$281*M256),0)</f>
        <v>29907291</v>
      </c>
      <c r="O256" s="43" t="n">
        <f aca="false">N256-DatosMinisterio!L256</f>
        <v>1</v>
      </c>
      <c r="P256" s="14" t="n">
        <f aca="false">N256+J256</f>
        <v>30989046.4023093</v>
      </c>
      <c r="Q256" s="43" t="n">
        <f aca="false">P256-DatosMinisterio!M256</f>
        <v>2.402309268713</v>
      </c>
      <c r="S256" s="11" t="n">
        <f aca="false">B256+DatosMinisterio!B256</f>
        <v>25457</v>
      </c>
      <c r="T256" s="11" t="n">
        <f aca="false">C256+DatosMinisterio!C256</f>
        <v>70</v>
      </c>
      <c r="U256" s="11" t="n">
        <f aca="false">D256+DatosMinisterio!D256</f>
        <v>1744.4929355732</v>
      </c>
      <c r="V256" s="11" t="n">
        <f aca="false">E256+DatosMinisterio!E256</f>
        <v>1029.12391473063</v>
      </c>
      <c r="W256" s="11" t="n">
        <f aca="false">F256+DatosMinisterio!F256</f>
        <v>566</v>
      </c>
      <c r="X256" s="11" t="n">
        <f aca="false">G256+DatosMinisterio!G256</f>
        <v>1351</v>
      </c>
      <c r="Y256" s="11" t="n">
        <f aca="false">H256+DatosMinisterio!H256</f>
        <v>91</v>
      </c>
      <c r="Z256" s="11" t="n">
        <f aca="false">X256+0.33*Y256</f>
        <v>1381.03</v>
      </c>
      <c r="AC256" s="45" t="n">
        <f aca="false">IF(T256&gt;0,S256/T256,0)</f>
        <v>363.671428571429</v>
      </c>
      <c r="AD256" s="46" t="n">
        <f aca="false">EXP((((AC256-AC$281)/AC$282+2)/4-1.9)^3)</f>
        <v>0.508791658296376</v>
      </c>
      <c r="AE256" s="47" t="n">
        <f aca="false">S256/U256</f>
        <v>14.5927790711491</v>
      </c>
      <c r="AF256" s="46" t="n">
        <f aca="false">EXP((((AE256-AE$281)/AE$282+2)/4-1.9)^3)</f>
        <v>0.00646027996260929</v>
      </c>
      <c r="AG256" s="46" t="n">
        <f aca="false">V256/U256</f>
        <v>0.589927246906554</v>
      </c>
      <c r="AH256" s="46" t="n">
        <f aca="false">EXP((((AG256-AG$281)/AG$282+2)/4-1.9)^3)</f>
        <v>0.0766558226873913</v>
      </c>
      <c r="AI256" s="46" t="n">
        <f aca="false">W256/U256</f>
        <v>0.324449579851136</v>
      </c>
      <c r="AJ256" s="46" t="n">
        <f aca="false">EXP((((AI256-AI$281)/AI$282+2)/4-1.9)^3)</f>
        <v>0.587159058991515</v>
      </c>
      <c r="AK256" s="46" t="n">
        <f aca="false">Z256/U256</f>
        <v>0.79165124251204</v>
      </c>
      <c r="AL256" s="46" t="n">
        <f aca="false">EXP((((AK256-AK$281)/AK$282+2)/4-1.9)^3)</f>
        <v>0.63864395261161</v>
      </c>
      <c r="AM256" s="46" t="n">
        <f aca="false">0.01*AD256+0.15*AF256+0.24*AH256+0.25*AJ256+0.35*AL256</f>
        <v>0.394769504184271</v>
      </c>
      <c r="AO256" s="48" t="n">
        <f aca="false">0.01*AD256/$AM$281</f>
        <v>0.001790084263913</v>
      </c>
      <c r="AP256" s="49" t="n">
        <f aca="false">AO256*$J$281</f>
        <v>13942.0122167057</v>
      </c>
      <c r="AQ256" s="48" t="n">
        <f aca="false">0.15*AF256/$AM$281</f>
        <v>0.000340938534849258</v>
      </c>
      <c r="AR256" s="49" t="n">
        <f aca="false">AQ256*$J$281</f>
        <v>2655.3885277018</v>
      </c>
      <c r="AS256" s="48" t="n">
        <f aca="false">0.24*AH256/$AM$281</f>
        <v>0.00647276564507223</v>
      </c>
      <c r="AT256" s="49" t="n">
        <f aca="false">AS256*$J$281</f>
        <v>50412.9216253788</v>
      </c>
      <c r="AU256" s="48" t="n">
        <f aca="false">0.25*AJ256/$AM$281</f>
        <v>0.0516451171504085</v>
      </c>
      <c r="AV256" s="49" t="n">
        <f aca="false">AU256*$J$281</f>
        <v>402236.290637091</v>
      </c>
      <c r="AW256" s="48" t="n">
        <f aca="false">0.35*AL256/$AM$281</f>
        <v>0.0786430486644411</v>
      </c>
      <c r="AX256" s="49" t="n">
        <f aca="false">AW256*$J$281</f>
        <v>612508.789302394</v>
      </c>
    </row>
    <row r="257" customFormat="false" ht="13.8" hidden="false" customHeight="false" outlineLevel="0" collapsed="false">
      <c r="A257" s="13" t="s">
        <v>62</v>
      </c>
      <c r="B257" s="14"/>
      <c r="C257" s="14"/>
      <c r="D257" s="14"/>
      <c r="E257" s="14"/>
      <c r="F257" s="14"/>
      <c r="G257" s="14"/>
      <c r="H257" s="14"/>
      <c r="I257" s="15" t="n">
        <f aca="false">AO257+AQ257+AS257+AU257+AW257</f>
        <v>0.0987651853213132</v>
      </c>
      <c r="J257" s="43" t="n">
        <f aca="false">AP257+AR257+AT257+AV257+AX257</f>
        <v>769229.386623932</v>
      </c>
      <c r="K257" s="15" t="n">
        <f aca="false">I257-DatosMinisterio!J257</f>
        <v>0</v>
      </c>
      <c r="L257" s="43" t="n">
        <f aca="false">J257-DatosMinisterio!K257</f>
        <v>0.386623932048678</v>
      </c>
      <c r="M257" s="44" t="n">
        <f aca="false">P291/P$315</f>
        <v>0.127455039227944</v>
      </c>
      <c r="N257" s="43" t="n">
        <f aca="false">ROUND((N$281*M257),0)</f>
        <v>18860908</v>
      </c>
      <c r="O257" s="43" t="n">
        <f aca="false">N257-DatosMinisterio!L257</f>
        <v>-2</v>
      </c>
      <c r="P257" s="14" t="n">
        <f aca="false">N257+J257</f>
        <v>19630137.3866239</v>
      </c>
      <c r="Q257" s="43" t="n">
        <f aca="false">P257-DatosMinisterio!M257</f>
        <v>-1.61337606608868</v>
      </c>
      <c r="S257" s="14" t="n">
        <f aca="false">B257+DatosMinisterio!B257</f>
        <v>19281</v>
      </c>
      <c r="T257" s="14" t="n">
        <f aca="false">C257+DatosMinisterio!C257</f>
        <v>45</v>
      </c>
      <c r="U257" s="14" t="n">
        <f aca="false">D257+DatosMinisterio!D257</f>
        <v>1720.85697881263</v>
      </c>
      <c r="V257" s="14" t="n">
        <f aca="false">E257+DatosMinisterio!E257</f>
        <v>1052.38017622207</v>
      </c>
      <c r="W257" s="14" t="n">
        <f aca="false">F257+DatosMinisterio!F257</f>
        <v>462</v>
      </c>
      <c r="X257" s="14" t="n">
        <f aca="false">G257+DatosMinisterio!G257</f>
        <v>1077</v>
      </c>
      <c r="Y257" s="14" t="n">
        <f aca="false">H257+DatosMinisterio!H257</f>
        <v>93</v>
      </c>
      <c r="Z257" s="14" t="n">
        <f aca="false">X257+0.33*Y257</f>
        <v>1107.69</v>
      </c>
      <c r="AC257" s="50" t="n">
        <f aca="false">IF(T257&gt;0,S257/T257,0)</f>
        <v>428.466666666667</v>
      </c>
      <c r="AD257" s="51" t="n">
        <f aca="false">EXP((((AC257-AC$281)/AC$282+2)/4-1.9)^3)</f>
        <v>0.725460660216948</v>
      </c>
      <c r="AE257" s="52" t="n">
        <f aca="false">S257/U257</f>
        <v>11.204301250708</v>
      </c>
      <c r="AF257" s="51" t="n">
        <f aca="false">EXP((((AE257-AE$281)/AE$282+2)/4-1.9)^3)</f>
        <v>0.00168370328945901</v>
      </c>
      <c r="AG257" s="51" t="n">
        <f aca="false">V257/U257</f>
        <v>0.611544241723214</v>
      </c>
      <c r="AH257" s="51" t="n">
        <f aca="false">EXP((((AG257-AG$281)/AG$282+2)/4-1.9)^3)</f>
        <v>0.0972411207927431</v>
      </c>
      <c r="AI257" s="51" t="n">
        <f aca="false">W257/U257</f>
        <v>0.26847088728941</v>
      </c>
      <c r="AJ257" s="51" t="n">
        <f aca="false">EXP((((AI257-AI$281)/AI$282+2)/4-1.9)^3)</f>
        <v>0.40565958681377</v>
      </c>
      <c r="AK257" s="51" t="n">
        <f aca="false">Z257/U257</f>
        <v>0.643685102038109</v>
      </c>
      <c r="AL257" s="51" t="n">
        <f aca="false">EXP((((AK257-AK$281)/AK$282+2)/4-1.9)^3)</f>
        <v>0.424166159726716</v>
      </c>
      <c r="AM257" s="51" t="n">
        <f aca="false">0.01*AD257+0.15*AF257+0.24*AH257+0.25*AJ257+0.35*AL257</f>
        <v>0.28071808369364</v>
      </c>
      <c r="AO257" s="44" t="n">
        <f aca="false">0.01*AD257/$AM$281</f>
        <v>0.00255239190888195</v>
      </c>
      <c r="AP257" s="43" t="n">
        <f aca="false">AO257*$J$281</f>
        <v>19879.220153394</v>
      </c>
      <c r="AQ257" s="44" t="n">
        <f aca="false">0.15*AF257/$AM$281</f>
        <v>8.88567269454959E-005</v>
      </c>
      <c r="AR257" s="43" t="n">
        <f aca="false">AQ257*$J$281</f>
        <v>692.057685543005</v>
      </c>
      <c r="AS257" s="44" t="n">
        <f aca="false">0.24*AH257/$AM$281</f>
        <v>0.00821097424682804</v>
      </c>
      <c r="AT257" s="43" t="n">
        <f aca="false">AS257*$J$281</f>
        <v>63950.9019592701</v>
      </c>
      <c r="AU257" s="44" t="n">
        <f aca="false">0.25*AJ257/$AM$281</f>
        <v>0.0356808543841035</v>
      </c>
      <c r="AV257" s="43" t="n">
        <f aca="false">AU257*$J$281</f>
        <v>277899.156902395</v>
      </c>
      <c r="AW257" s="44" t="n">
        <f aca="false">0.35*AL257/$AM$281</f>
        <v>0.0522321080545542</v>
      </c>
      <c r="AX257" s="43" t="n">
        <f aca="false">AW257*$J$281</f>
        <v>406808.04992333</v>
      </c>
    </row>
    <row r="258" customFormat="false" ht="13.8" hidden="false" customHeight="false" outlineLevel="0" collapsed="false">
      <c r="A258" s="13" t="s">
        <v>63</v>
      </c>
      <c r="B258" s="14"/>
      <c r="C258" s="14"/>
      <c r="D258" s="14"/>
      <c r="E258" s="14"/>
      <c r="F258" s="14"/>
      <c r="G258" s="14"/>
      <c r="H258" s="14"/>
      <c r="I258" s="15" t="n">
        <f aca="false">AO258+AQ258+AS258+AU258+AW258</f>
        <v>0.0653669485561048</v>
      </c>
      <c r="J258" s="43" t="n">
        <f aca="false">AP258+AR258+AT258+AV258+AX258</f>
        <v>509108.32171992</v>
      </c>
      <c r="K258" s="15" t="n">
        <f aca="false">I258-DatosMinisterio!J258</f>
        <v>-4.30211422042248E-016</v>
      </c>
      <c r="L258" s="43" t="n">
        <f aca="false">J258-DatosMinisterio!K258</f>
        <v>0.321719919680618</v>
      </c>
      <c r="M258" s="44" t="n">
        <f aca="false">P292/P$315</f>
        <v>0.0748976008820606</v>
      </c>
      <c r="N258" s="43" t="n">
        <f aca="false">ROUND((N$281*M258),0)</f>
        <v>11083413</v>
      </c>
      <c r="O258" s="43" t="n">
        <f aca="false">N258-DatosMinisterio!L258</f>
        <v>1</v>
      </c>
      <c r="P258" s="14" t="n">
        <f aca="false">N258+J258</f>
        <v>11592521.3217199</v>
      </c>
      <c r="Q258" s="43" t="n">
        <f aca="false">P258-DatosMinisterio!M258</f>
        <v>1.32171992026269</v>
      </c>
      <c r="S258" s="14" t="n">
        <f aca="false">B258+DatosMinisterio!B258</f>
        <v>22623</v>
      </c>
      <c r="T258" s="14" t="n">
        <f aca="false">C258+DatosMinisterio!C258</f>
        <v>100</v>
      </c>
      <c r="U258" s="14" t="n">
        <f aca="false">D258+DatosMinisterio!D258</f>
        <v>1303.2596362657</v>
      </c>
      <c r="V258" s="14" t="n">
        <f aca="false">E258+DatosMinisterio!E258</f>
        <v>902.310871690121</v>
      </c>
      <c r="W258" s="14" t="n">
        <f aca="false">F258+DatosMinisterio!F258</f>
        <v>259</v>
      </c>
      <c r="X258" s="14" t="n">
        <f aca="false">G258+DatosMinisterio!G258</f>
        <v>634</v>
      </c>
      <c r="Y258" s="14" t="n">
        <f aca="false">H258+DatosMinisterio!H258</f>
        <v>23</v>
      </c>
      <c r="Z258" s="14" t="n">
        <f aca="false">X258+0.33*Y258</f>
        <v>641.59</v>
      </c>
      <c r="AC258" s="50" t="n">
        <f aca="false">IF(T258&gt;0,S258/T258,0)</f>
        <v>226.23</v>
      </c>
      <c r="AD258" s="51" t="n">
        <f aca="false">EXP((((AC258-AC$281)/AC$282+2)/4-1.9)^3)</f>
        <v>0.118875946654926</v>
      </c>
      <c r="AE258" s="52" t="n">
        <f aca="false">S258/U258</f>
        <v>17.3587820649636</v>
      </c>
      <c r="AF258" s="51" t="n">
        <f aca="false">EXP((((AE258-AE$281)/AE$282+2)/4-1.9)^3)</f>
        <v>0.0166399720243833</v>
      </c>
      <c r="AG258" s="51" t="n">
        <f aca="false">V258/U258</f>
        <v>0.692349280666407</v>
      </c>
      <c r="AH258" s="51" t="n">
        <f aca="false">EXP((((AG258-AG$281)/AG$282+2)/4-1.9)^3)</f>
        <v>0.207710250964366</v>
      </c>
      <c r="AI258" s="51" t="n">
        <f aca="false">W258/U258</f>
        <v>0.198732464961569</v>
      </c>
      <c r="AJ258" s="51" t="n">
        <f aca="false">EXP((((AI258-AI$281)/AI$282+2)/4-1.9)^3)</f>
        <v>0.209649318181856</v>
      </c>
      <c r="AK258" s="51" t="n">
        <f aca="false">Z258/U258</f>
        <v>0.492296379130088</v>
      </c>
      <c r="AL258" s="51" t="n">
        <f aca="false">EXP((((AK258-AK$281)/AK$282+2)/4-1.9)^3)</f>
        <v>0.228124214562878</v>
      </c>
      <c r="AM258" s="51" t="n">
        <f aca="false">0.01*AD258+0.15*AF258+0.24*AH258+0.25*AJ258+0.35*AL258</f>
        <v>0.185791020144126</v>
      </c>
      <c r="AO258" s="44" t="n">
        <f aca="false">0.01*AD258/$AM$281</f>
        <v>0.000418241844171094</v>
      </c>
      <c r="AP258" s="43" t="n">
        <f aca="false">AO258*$J$281</f>
        <v>3257.46280134571</v>
      </c>
      <c r="AQ258" s="44" t="n">
        <f aca="false">0.15*AF258/$AM$281</f>
        <v>0.000878167465614678</v>
      </c>
      <c r="AR258" s="43" t="n">
        <f aca="false">AQ258*$J$281</f>
        <v>6839.57832641355</v>
      </c>
      <c r="AS258" s="44" t="n">
        <f aca="false">0.24*AH258/$AM$281</f>
        <v>0.0175389126283896</v>
      </c>
      <c r="AT258" s="43" t="n">
        <f aca="false">AS258*$J$281</f>
        <v>136601.242222096</v>
      </c>
      <c r="AU258" s="44" t="n">
        <f aca="false">0.25*AJ258/$AM$281</f>
        <v>0.0184402564044604</v>
      </c>
      <c r="AV258" s="43" t="n">
        <f aca="false">AU258*$J$281</f>
        <v>143621.328477679</v>
      </c>
      <c r="AW258" s="44" t="n">
        <f aca="false">0.35*AL258/$AM$281</f>
        <v>0.028091370213469</v>
      </c>
      <c r="AX258" s="43" t="n">
        <f aca="false">AW258*$J$281</f>
        <v>218788.709892386</v>
      </c>
    </row>
    <row r="259" customFormat="false" ht="13.8" hidden="false" customHeight="false" outlineLevel="0" collapsed="false">
      <c r="A259" s="13" t="s">
        <v>64</v>
      </c>
      <c r="B259" s="14"/>
      <c r="C259" s="14"/>
      <c r="D259" s="14"/>
      <c r="E259" s="14"/>
      <c r="F259" s="14"/>
      <c r="G259" s="14"/>
      <c r="H259" s="14"/>
      <c r="I259" s="15" t="n">
        <f aca="false">AO259+AQ259+AS259+AU259+AW259</f>
        <v>0.0454129815971322</v>
      </c>
      <c r="J259" s="43" t="n">
        <f aca="false">AP259+AR259+AT259+AV259+AX259</f>
        <v>353697.508540871</v>
      </c>
      <c r="K259" s="15" t="n">
        <f aca="false">I259-DatosMinisterio!J259</f>
        <v>3.05311331771918E-016</v>
      </c>
      <c r="L259" s="43" t="n">
        <f aca="false">J259-DatosMinisterio!K259</f>
        <v>-0.491459128563292</v>
      </c>
      <c r="M259" s="44" t="n">
        <f aca="false">P293/P$315</f>
        <v>0.0566234772207596</v>
      </c>
      <c r="N259" s="43" t="n">
        <f aca="false">ROUND((N$281*M259),0)</f>
        <v>8379192</v>
      </c>
      <c r="O259" s="43" t="n">
        <f aca="false">N259-DatosMinisterio!L259</f>
        <v>0</v>
      </c>
      <c r="P259" s="14" t="n">
        <f aca="false">N259+J259</f>
        <v>8732889.50854087</v>
      </c>
      <c r="Q259" s="43" t="n">
        <f aca="false">P259-DatosMinisterio!M259</f>
        <v>-0.4914591293782</v>
      </c>
      <c r="S259" s="14" t="n">
        <f aca="false">B259+DatosMinisterio!B259</f>
        <v>13317</v>
      </c>
      <c r="T259" s="14" t="n">
        <f aca="false">C259+DatosMinisterio!C259</f>
        <v>57</v>
      </c>
      <c r="U259" s="14" t="n">
        <f aca="false">D259+DatosMinisterio!D259</f>
        <v>541.310438810126</v>
      </c>
      <c r="V259" s="14" t="n">
        <f aca="false">E259+DatosMinisterio!E259</f>
        <v>376.406805484069</v>
      </c>
      <c r="W259" s="14" t="n">
        <f aca="false">F259+DatosMinisterio!F259</f>
        <v>84</v>
      </c>
      <c r="X259" s="14" t="n">
        <f aca="false">G259+DatosMinisterio!G259</f>
        <v>165</v>
      </c>
      <c r="Y259" s="14" t="n">
        <f aca="false">H259+DatosMinisterio!H259</f>
        <v>27</v>
      </c>
      <c r="Z259" s="14" t="n">
        <f aca="false">X259+0.33*Y259</f>
        <v>173.91</v>
      </c>
      <c r="AC259" s="50" t="n">
        <f aca="false">IF(T259&gt;0,S259/T259,0)</f>
        <v>233.631578947368</v>
      </c>
      <c r="AD259" s="51" t="n">
        <f aca="false">EXP((((AC259-AC$281)/AC$282+2)/4-1.9)^3)</f>
        <v>0.132371616674365</v>
      </c>
      <c r="AE259" s="52" t="n">
        <f aca="false">S259/U259</f>
        <v>24.6014099215832</v>
      </c>
      <c r="AF259" s="51" t="n">
        <f aca="false">EXP((((AE259-AE$281)/AE$282+2)/4-1.9)^3)</f>
        <v>0.111427790085313</v>
      </c>
      <c r="AG259" s="51" t="n">
        <f aca="false">V259/U259</f>
        <v>0.695362177591591</v>
      </c>
      <c r="AH259" s="51" t="n">
        <f aca="false">EXP((((AG259-AG$281)/AG$282+2)/4-1.9)^3)</f>
        <v>0.212871456256184</v>
      </c>
      <c r="AI259" s="51" t="n">
        <f aca="false">W259/U259</f>
        <v>0.155178976752496</v>
      </c>
      <c r="AJ259" s="51" t="n">
        <f aca="false">EXP((((AI259-AI$281)/AI$282+2)/4-1.9)^3)</f>
        <v>0.121872815202277</v>
      </c>
      <c r="AK259" s="51" t="n">
        <f aca="false">Z259/U259</f>
        <v>0.321275902940793</v>
      </c>
      <c r="AL259" s="51" t="n">
        <f aca="false">EXP((((AK259-AK$281)/AK$282+2)/4-1.9)^3)</f>
        <v>0.0842316196142074</v>
      </c>
      <c r="AM259" s="51" t="n">
        <f aca="false">0.01*AD259+0.15*AF259+0.24*AH259+0.25*AJ259+0.35*AL259</f>
        <v>0.129076304846567</v>
      </c>
      <c r="AO259" s="44" t="n">
        <f aca="false">0.01*AD259/$AM$281</f>
        <v>0.000465723728236668</v>
      </c>
      <c r="AP259" s="43" t="n">
        <f aca="false">AO259*$J$281</f>
        <v>3627.27388848826</v>
      </c>
      <c r="AQ259" s="44" t="n">
        <f aca="false">0.15*AF259/$AM$281</f>
        <v>0.005880554358798</v>
      </c>
      <c r="AR259" s="43" t="n">
        <f aca="false">AQ259*$J$281</f>
        <v>45800.5035652043</v>
      </c>
      <c r="AS259" s="44" t="n">
        <f aca="false">0.24*AH259/$AM$281</f>
        <v>0.0179747213005668</v>
      </c>
      <c r="AT259" s="43" t="n">
        <f aca="false">AS259*$J$281</f>
        <v>139995.523683662</v>
      </c>
      <c r="AU259" s="44" t="n">
        <f aca="false">0.25*AJ259/$AM$281</f>
        <v>0.0107196435483466</v>
      </c>
      <c r="AV259" s="43" t="n">
        <f aca="false">AU259*$J$281</f>
        <v>83489.5900280607</v>
      </c>
      <c r="AW259" s="44" t="n">
        <f aca="false">0.35*AL259/$AM$281</f>
        <v>0.0103723386611841</v>
      </c>
      <c r="AX259" s="43" t="n">
        <f aca="false">AW259*$J$281</f>
        <v>80784.6173754563</v>
      </c>
    </row>
    <row r="260" customFormat="false" ht="13.8" hidden="false" customHeight="false" outlineLevel="0" collapsed="false">
      <c r="A260" s="13" t="s">
        <v>65</v>
      </c>
      <c r="B260" s="14"/>
      <c r="C260" s="14"/>
      <c r="D260" s="14"/>
      <c r="E260" s="14"/>
      <c r="F260" s="14"/>
      <c r="G260" s="14"/>
      <c r="H260" s="14"/>
      <c r="I260" s="15" t="n">
        <f aca="false">AO260+AQ260+AS260+AU260+AW260</f>
        <v>0.102356759791446</v>
      </c>
      <c r="J260" s="43" t="n">
        <f aca="false">AP260+AR260+AT260+AV260+AX260</f>
        <v>797202.245862606</v>
      </c>
      <c r="K260" s="15" t="n">
        <f aca="false">I260-DatosMinisterio!J260</f>
        <v>0</v>
      </c>
      <c r="L260" s="43" t="n">
        <f aca="false">J260-DatosMinisterio!K260</f>
        <v>0.245862606214359</v>
      </c>
      <c r="M260" s="44" t="n">
        <f aca="false">P294/P$315</f>
        <v>0.0514292487044912</v>
      </c>
      <c r="N260" s="43" t="n">
        <f aca="false">ROUND((N$281*M260),0)</f>
        <v>7610545</v>
      </c>
      <c r="O260" s="43" t="n">
        <f aca="false">N260-DatosMinisterio!L260</f>
        <v>0</v>
      </c>
      <c r="P260" s="14" t="n">
        <f aca="false">N260+J260</f>
        <v>8407747.24586261</v>
      </c>
      <c r="Q260" s="43" t="n">
        <f aca="false">P260-DatosMinisterio!M260</f>
        <v>0.245862606912851</v>
      </c>
      <c r="S260" s="14" t="n">
        <f aca="false">B260+DatosMinisterio!B260</f>
        <v>14571</v>
      </c>
      <c r="T260" s="14" t="n">
        <f aca="false">C260+DatosMinisterio!C260</f>
        <v>103</v>
      </c>
      <c r="U260" s="14" t="n">
        <f aca="false">D260+DatosMinisterio!D260</f>
        <v>379.913526444372</v>
      </c>
      <c r="V260" s="14" t="n">
        <f aca="false">E260+DatosMinisterio!E260</f>
        <v>220.158331639177</v>
      </c>
      <c r="W260" s="14" t="n">
        <f aca="false">F260+DatosMinisterio!F260</f>
        <v>101</v>
      </c>
      <c r="X260" s="14" t="n">
        <f aca="false">G260+DatosMinisterio!G260</f>
        <v>180</v>
      </c>
      <c r="Y260" s="14" t="n">
        <f aca="false">H260+DatosMinisterio!H260</f>
        <v>1</v>
      </c>
      <c r="Z260" s="14" t="n">
        <f aca="false">X260+0.33*Y260</f>
        <v>180.33</v>
      </c>
      <c r="AC260" s="50" t="n">
        <f aca="false">IF(T260&gt;0,S260/T260,0)</f>
        <v>141.466019417476</v>
      </c>
      <c r="AD260" s="51" t="n">
        <f aca="false">EXP((((AC260-AC$281)/AC$282+2)/4-1.9)^3)</f>
        <v>0.0261422553122293</v>
      </c>
      <c r="AE260" s="52" t="n">
        <f aca="false">S260/U260</f>
        <v>38.3534646327828</v>
      </c>
      <c r="AF260" s="51" t="n">
        <f aca="false">EXP((((AE260-AE$281)/AE$282+2)/4-1.9)^3)</f>
        <v>0.678931369925785</v>
      </c>
      <c r="AG260" s="51" t="n">
        <f aca="false">V260/U260</f>
        <v>0.579495901869167</v>
      </c>
      <c r="AH260" s="51" t="n">
        <f aca="false">EXP((((AG260-AG$281)/AG$282+2)/4-1.9)^3)</f>
        <v>0.0679635345645805</v>
      </c>
      <c r="AI260" s="51" t="n">
        <f aca="false">W260/U260</f>
        <v>0.26584997103226</v>
      </c>
      <c r="AJ260" s="51" t="n">
        <f aca="false">EXP((((AI260-AI$281)/AI$282+2)/4-1.9)^3)</f>
        <v>0.397394792665556</v>
      </c>
      <c r="AK260" s="51" t="n">
        <f aca="false">Z260/U260</f>
        <v>0.47466064629948</v>
      </c>
      <c r="AL260" s="51" t="n">
        <f aca="false">EXP((((AK260-AK$281)/AK$282+2)/4-1.9)^3)</f>
        <v>0.209043603460418</v>
      </c>
      <c r="AM260" s="51" t="n">
        <f aca="false">0.01*AD260+0.15*AF260+0.24*AH260+0.25*AJ260+0.35*AL260</f>
        <v>0.290926335715025</v>
      </c>
      <c r="AO260" s="44" t="n">
        <f aca="false">0.01*AD260/$AM$281</f>
        <v>9.19764290442795E-005</v>
      </c>
      <c r="AP260" s="43" t="n">
        <f aca="false">AO260*$J$281</f>
        <v>716.355382389212</v>
      </c>
      <c r="AQ260" s="44" t="n">
        <f aca="false">0.15*AF260/$AM$281</f>
        <v>0.0358303150738695</v>
      </c>
      <c r="AR260" s="43" t="n">
        <f aca="false">AQ260*$J$281</f>
        <v>279063.226552435</v>
      </c>
      <c r="AS260" s="44" t="n">
        <f aca="false">0.24*AH260/$AM$281</f>
        <v>0.0057387947350235</v>
      </c>
      <c r="AT260" s="43" t="n">
        <f aca="false">AS260*$J$281</f>
        <v>44696.4134135043</v>
      </c>
      <c r="AU260" s="44" t="n">
        <f aca="false">0.25*AJ260/$AM$281</f>
        <v>0.0349539027081102</v>
      </c>
      <c r="AV260" s="43" t="n">
        <f aca="false">AU260*$J$281</f>
        <v>272237.317763327</v>
      </c>
      <c r="AW260" s="44" t="n">
        <f aca="false">0.35*AL260/$AM$281</f>
        <v>0.0257417708453988</v>
      </c>
      <c r="AX260" s="43" t="n">
        <f aca="false">AW260*$J$281</f>
        <v>200488.932750951</v>
      </c>
    </row>
    <row r="261" customFormat="false" ht="13.8" hidden="false" customHeight="false" outlineLevel="0" collapsed="false">
      <c r="A261" s="13" t="s">
        <v>66</v>
      </c>
      <c r="B261" s="14"/>
      <c r="C261" s="14"/>
      <c r="D261" s="14"/>
      <c r="E261" s="14"/>
      <c r="F261" s="14"/>
      <c r="G261" s="14"/>
      <c r="H261" s="14"/>
      <c r="I261" s="15" t="n">
        <f aca="false">AO261+AQ261+AS261+AU261+AW261</f>
        <v>0.0379038025451716</v>
      </c>
      <c r="J261" s="43" t="n">
        <f aca="false">AP261+AR261+AT261+AV261+AX261</f>
        <v>295212.515297585</v>
      </c>
      <c r="K261" s="15" t="n">
        <f aca="false">I261-DatosMinisterio!J261</f>
        <v>0</v>
      </c>
      <c r="L261" s="43" t="n">
        <f aca="false">J261-DatosMinisterio!K261</f>
        <v>-0.484702415298671</v>
      </c>
      <c r="M261" s="44" t="n">
        <f aca="false">P295/P$315</f>
        <v>0.0650300405642817</v>
      </c>
      <c r="N261" s="43" t="n">
        <f aca="false">ROUND((N$281*M261),0)</f>
        <v>9623202</v>
      </c>
      <c r="O261" s="43" t="n">
        <f aca="false">N261-DatosMinisterio!L261</f>
        <v>-2</v>
      </c>
      <c r="P261" s="14" t="n">
        <f aca="false">N261+J261</f>
        <v>9918414.51529758</v>
      </c>
      <c r="Q261" s="43" t="n">
        <f aca="false">P261-DatosMinisterio!M261</f>
        <v>-2.48470241576433</v>
      </c>
      <c r="S261" s="14" t="n">
        <f aca="false">B261+DatosMinisterio!B261</f>
        <v>17621</v>
      </c>
      <c r="T261" s="14" t="n">
        <f aca="false">C261+DatosMinisterio!C261</f>
        <v>98</v>
      </c>
      <c r="U261" s="14" t="n">
        <f aca="false">D261+DatosMinisterio!D261</f>
        <v>871.863377171075</v>
      </c>
      <c r="V261" s="14" t="n">
        <f aca="false">E261+DatosMinisterio!E261</f>
        <v>564.204535449114</v>
      </c>
      <c r="W261" s="14" t="n">
        <f aca="false">F261+DatosMinisterio!F261</f>
        <v>142</v>
      </c>
      <c r="X261" s="14" t="n">
        <f aca="false">G261+DatosMinisterio!G261</f>
        <v>295</v>
      </c>
      <c r="Y261" s="14" t="n">
        <f aca="false">H261+DatosMinisterio!H261</f>
        <v>13</v>
      </c>
      <c r="Z261" s="14" t="n">
        <f aca="false">X261+0.33*Y261</f>
        <v>299.29</v>
      </c>
      <c r="AC261" s="50" t="n">
        <f aca="false">IF(T261&gt;0,S261/T261,0)</f>
        <v>179.80612244898</v>
      </c>
      <c r="AD261" s="51" t="n">
        <f aca="false">EXP((((AC261-AC$281)/AC$282+2)/4-1.9)^3)</f>
        <v>0.0554571623481813</v>
      </c>
      <c r="AE261" s="52" t="n">
        <f aca="false">S261/U261</f>
        <v>20.2107353759653</v>
      </c>
      <c r="AF261" s="51" t="n">
        <f aca="false">EXP((((AE261-AE$281)/AE$282+2)/4-1.9)^3)</f>
        <v>0.0386691295292874</v>
      </c>
      <c r="AG261" s="51" t="n">
        <f aca="false">V261/U261</f>
        <v>0.647124939781026</v>
      </c>
      <c r="AH261" s="51" t="n">
        <f aca="false">EXP((((AG261-AG$281)/AG$282+2)/4-1.9)^3)</f>
        <v>0.139203731928585</v>
      </c>
      <c r="AI261" s="51" t="n">
        <f aca="false">W261/U261</f>
        <v>0.162869554701042</v>
      </c>
      <c r="AJ261" s="51" t="n">
        <f aca="false">EXP((((AI261-AI$281)/AI$282+2)/4-1.9)^3)</f>
        <v>0.135188565425274</v>
      </c>
      <c r="AK261" s="51" t="n">
        <f aca="false">Z261/U261</f>
        <v>0.343276260749824</v>
      </c>
      <c r="AL261" s="51" t="n">
        <f aca="false">EXP((((AK261-AK$281)/AK$282+2)/4-1.9)^3)</f>
        <v>0.097634727474326</v>
      </c>
      <c r="AM261" s="51" t="n">
        <f aca="false">0.01*AD261+0.15*AF261+0.24*AH261+0.25*AJ261+0.35*AL261</f>
        <v>0.107733132688068</v>
      </c>
      <c r="AO261" s="44" t="n">
        <f aca="false">0.01*AD261/$AM$281</f>
        <v>0.000195115214689547</v>
      </c>
      <c r="AP261" s="43" t="n">
        <f aca="false">AO261*$J$281</f>
        <v>1519.64841080745</v>
      </c>
      <c r="AQ261" s="44" t="n">
        <f aca="false">0.15*AF261/$AM$281</f>
        <v>0.00204074690909936</v>
      </c>
      <c r="AR261" s="43" t="n">
        <f aca="false">AQ261*$J$281</f>
        <v>15894.2899568724</v>
      </c>
      <c r="AS261" s="44" t="n">
        <f aca="false">0.24*AH261/$AM$281</f>
        <v>0.0117542686531156</v>
      </c>
      <c r="AT261" s="43" t="n">
        <f aca="false">AS261*$J$281</f>
        <v>91547.7335139251</v>
      </c>
      <c r="AU261" s="44" t="n">
        <f aca="false">0.25*AJ261/$AM$281</f>
        <v>0.011890865331748</v>
      </c>
      <c r="AV261" s="43" t="n">
        <f aca="false">AU261*$J$281</f>
        <v>92611.6122377631</v>
      </c>
      <c r="AW261" s="44" t="n">
        <f aca="false">0.35*AL261/$AM$281</f>
        <v>0.0120228064365191</v>
      </c>
      <c r="AX261" s="43" t="n">
        <f aca="false">AW261*$J$281</f>
        <v>93639.2311782167</v>
      </c>
    </row>
    <row r="262" customFormat="false" ht="13.8" hidden="false" customHeight="false" outlineLevel="0" collapsed="false">
      <c r="A262" s="13" t="s">
        <v>67</v>
      </c>
      <c r="B262" s="14"/>
      <c r="C262" s="14"/>
      <c r="D262" s="14"/>
      <c r="E262" s="14"/>
      <c r="F262" s="14"/>
      <c r="G262" s="14"/>
      <c r="H262" s="14"/>
      <c r="I262" s="15" t="n">
        <f aca="false">AO262+AQ262+AS262+AU262+AW262</f>
        <v>0.0409868344121498</v>
      </c>
      <c r="J262" s="43" t="n">
        <f aca="false">AP262+AR262+AT262+AV262+AX262</f>
        <v>319224.607253493</v>
      </c>
      <c r="K262" s="15" t="n">
        <f aca="false">I262-DatosMinisterio!J262</f>
        <v>0</v>
      </c>
      <c r="L262" s="43" t="n">
        <f aca="false">J262-DatosMinisterio!K262</f>
        <v>-0.392746506724507</v>
      </c>
      <c r="M262" s="44" t="n">
        <f aca="false">P296/P$315</f>
        <v>0.0494026000418583</v>
      </c>
      <c r="N262" s="43" t="n">
        <f aca="false">ROUND((N$281*M262),0)</f>
        <v>7310640</v>
      </c>
      <c r="O262" s="43" t="n">
        <f aca="false">N262-DatosMinisterio!L262</f>
        <v>2</v>
      </c>
      <c r="P262" s="14" t="n">
        <f aca="false">N262+J262</f>
        <v>7629864.60725349</v>
      </c>
      <c r="Q262" s="43" t="n">
        <f aca="false">P262-DatosMinisterio!M262</f>
        <v>1.60725349374115</v>
      </c>
      <c r="S262" s="14" t="n">
        <f aca="false">B262+DatosMinisterio!B262</f>
        <v>11482</v>
      </c>
      <c r="T262" s="14" t="n">
        <f aca="false">C262+DatosMinisterio!C262</f>
        <v>56</v>
      </c>
      <c r="U262" s="14" t="n">
        <f aca="false">D262+DatosMinisterio!D262</f>
        <v>723.057714899114</v>
      </c>
      <c r="V262" s="14" t="n">
        <f aca="false">E262+DatosMinisterio!E262</f>
        <v>379.654209200832</v>
      </c>
      <c r="W262" s="14" t="n">
        <f aca="false">F262+DatosMinisterio!F262</f>
        <v>136</v>
      </c>
      <c r="X262" s="14" t="n">
        <f aca="false">G262+DatosMinisterio!G262</f>
        <v>310</v>
      </c>
      <c r="Y262" s="14" t="n">
        <f aca="false">H262+DatosMinisterio!H262</f>
        <v>15</v>
      </c>
      <c r="Z262" s="14" t="n">
        <f aca="false">X262+0.33*Y262</f>
        <v>314.95</v>
      </c>
      <c r="AC262" s="50" t="n">
        <f aca="false">IF(T262&gt;0,S262/T262,0)</f>
        <v>205.035714285714</v>
      </c>
      <c r="AD262" s="51" t="n">
        <f aca="false">EXP((((AC262-AC$281)/AC$282+2)/4-1.9)^3)</f>
        <v>0.0855601671477368</v>
      </c>
      <c r="AE262" s="52" t="n">
        <f aca="false">S262/U262</f>
        <v>15.879783540657</v>
      </c>
      <c r="AF262" s="51" t="n">
        <f aca="false">EXP((((AE262-AE$281)/AE$282+2)/4-1.9)^3)</f>
        <v>0.0101981899285826</v>
      </c>
      <c r="AG262" s="51" t="n">
        <f aca="false">V262/U262</f>
        <v>0.525067641735631</v>
      </c>
      <c r="AH262" s="51" t="n">
        <f aca="false">EXP((((AG262-AG$281)/AG$282+2)/4-1.9)^3)</f>
        <v>0.0341122539071632</v>
      </c>
      <c r="AI262" s="51" t="n">
        <f aca="false">W262/U262</f>
        <v>0.188090102902748</v>
      </c>
      <c r="AJ262" s="51" t="n">
        <f aca="false">EXP((((AI262-AI$281)/AI$282+2)/4-1.9)^3)</f>
        <v>0.185440859773003</v>
      </c>
      <c r="AK262" s="51" t="n">
        <f aca="false">Z262/U262</f>
        <v>0.435580719920738</v>
      </c>
      <c r="AL262" s="51" t="n">
        <f aca="false">EXP((((AK262-AK$281)/AK$282+2)/4-1.9)^3)</f>
        <v>0.170181369621974</v>
      </c>
      <c r="AM262" s="51" t="n">
        <f aca="false">0.01*AD262+0.15*AF262+0.24*AH262+0.25*AJ262+0.35*AL262</f>
        <v>0.116495965409426</v>
      </c>
      <c r="AO262" s="44" t="n">
        <f aca="false">0.01*AD262/$AM$281</f>
        <v>0.000301026768681245</v>
      </c>
      <c r="AP262" s="43" t="n">
        <f aca="false">AO262*$J$281</f>
        <v>2344.53705399051</v>
      </c>
      <c r="AQ262" s="44" t="n">
        <f aca="false">0.15*AF262/$AM$281</f>
        <v>0.000538205147840232</v>
      </c>
      <c r="AR262" s="43" t="n">
        <f aca="false">AQ262*$J$281</f>
        <v>4191.79303318377</v>
      </c>
      <c r="AS262" s="44" t="n">
        <f aca="false">0.24*AH262/$AM$281</f>
        <v>0.00288041556956097</v>
      </c>
      <c r="AT262" s="43" t="n">
        <f aca="false">AS262*$J$281</f>
        <v>22434.0216098118</v>
      </c>
      <c r="AU262" s="44" t="n">
        <f aca="false">0.25*AJ262/$AM$281</f>
        <v>0.0163109378639215</v>
      </c>
      <c r="AV262" s="43" t="n">
        <f aca="false">AU262*$J$281</f>
        <v>127037.201292203</v>
      </c>
      <c r="AW262" s="44" t="n">
        <f aca="false">0.35*AL262/$AM$281</f>
        <v>0.0209562490621458</v>
      </c>
      <c r="AX262" s="43" t="n">
        <f aca="false">AW262*$J$281</f>
        <v>163217.054264304</v>
      </c>
    </row>
    <row r="263" customFormat="false" ht="13.8" hidden="false" customHeight="false" outlineLevel="0" collapsed="false">
      <c r="A263" s="13" t="s">
        <v>68</v>
      </c>
      <c r="B263" s="14"/>
      <c r="C263" s="14"/>
      <c r="D263" s="14"/>
      <c r="E263" s="14"/>
      <c r="F263" s="14"/>
      <c r="G263" s="14"/>
      <c r="H263" s="14"/>
      <c r="I263" s="15" t="n">
        <f aca="false">AO263+AQ263+AS263+AU263+AW263</f>
        <v>0.0308066642988074</v>
      </c>
      <c r="J263" s="43" t="n">
        <f aca="false">AP263+AR263+AT263+AV263+AX263</f>
        <v>239936.68827134</v>
      </c>
      <c r="K263" s="15" t="n">
        <f aca="false">I263-DatosMinisterio!J263</f>
        <v>0</v>
      </c>
      <c r="L263" s="43" t="n">
        <f aca="false">J263-DatosMinisterio!K263</f>
        <v>-0.311728660337394</v>
      </c>
      <c r="M263" s="44" t="n">
        <f aca="false">P297/P$315</f>
        <v>0.0486213675727827</v>
      </c>
      <c r="N263" s="43" t="n">
        <f aca="false">ROUND((N$281*M263),0)</f>
        <v>7195033</v>
      </c>
      <c r="O263" s="43" t="n">
        <f aca="false">N263-DatosMinisterio!L263</f>
        <v>1</v>
      </c>
      <c r="P263" s="14" t="n">
        <f aca="false">N263+J263</f>
        <v>7434969.68827134</v>
      </c>
      <c r="Q263" s="43" t="n">
        <f aca="false">P263-DatosMinisterio!M263</f>
        <v>0.688271339982748</v>
      </c>
      <c r="S263" s="14" t="n">
        <f aca="false">B263+DatosMinisterio!B263</f>
        <v>9257</v>
      </c>
      <c r="T263" s="14" t="n">
        <f aca="false">C263+DatosMinisterio!C263</f>
        <v>46</v>
      </c>
      <c r="U263" s="14" t="n">
        <f aca="false">D263+DatosMinisterio!D263</f>
        <v>483.069523148159</v>
      </c>
      <c r="V263" s="14" t="n">
        <f aca="false">E263+DatosMinisterio!E263</f>
        <v>280.106131842123</v>
      </c>
      <c r="W263" s="14" t="n">
        <f aca="false">F263+DatosMinisterio!F263</f>
        <v>56</v>
      </c>
      <c r="X263" s="14" t="n">
        <f aca="false">G263+DatosMinisterio!G263</f>
        <v>190</v>
      </c>
      <c r="Y263" s="14" t="n">
        <f aca="false">H263+DatosMinisterio!H263</f>
        <v>12</v>
      </c>
      <c r="Z263" s="14" t="n">
        <f aca="false">X263+0.33*Y263</f>
        <v>193.96</v>
      </c>
      <c r="AC263" s="50" t="n">
        <f aca="false">IF(T263&gt;0,S263/T263,0)</f>
        <v>201.239130434783</v>
      </c>
      <c r="AD263" s="51" t="n">
        <f aca="false">EXP((((AC263-AC$281)/AC$282+2)/4-1.9)^3)</f>
        <v>0.0803948926166366</v>
      </c>
      <c r="AE263" s="52" t="n">
        <f aca="false">S263/U263</f>
        <v>19.1628731609318</v>
      </c>
      <c r="AF263" s="51" t="n">
        <f aca="false">EXP((((AE263-AE$281)/AE$282+2)/4-1.9)^3)</f>
        <v>0.028795361845834</v>
      </c>
      <c r="AG263" s="51" t="n">
        <f aca="false">V263/U263</f>
        <v>0.579846416343292</v>
      </c>
      <c r="AH263" s="51" t="n">
        <f aca="false">EXP((((AG263-AG$281)/AG$282+2)/4-1.9)^3)</f>
        <v>0.0682430264033711</v>
      </c>
      <c r="AI263" s="51" t="n">
        <f aca="false">W263/U263</f>
        <v>0.115925342660925</v>
      </c>
      <c r="AJ263" s="51" t="n">
        <f aca="false">EXP((((AI263-AI$281)/AI$282+2)/4-1.9)^3)</f>
        <v>0.067870750909526</v>
      </c>
      <c r="AK263" s="51" t="n">
        <f aca="false">Z263/U263</f>
        <v>0.401515704687733</v>
      </c>
      <c r="AL263" s="51" t="n">
        <f aca="false">EXP((((AK263-AK$281)/AK$282+2)/4-1.9)^3)</f>
        <v>0.140262364729241</v>
      </c>
      <c r="AM263" s="51" t="n">
        <f aca="false">0.01*AD263+0.15*AF263+0.24*AH263+0.25*AJ263+0.35*AL263</f>
        <v>0.0875610949224663</v>
      </c>
      <c r="AO263" s="44" t="n">
        <f aca="false">0.01*AD263/$AM$281</f>
        <v>0.000282853757182052</v>
      </c>
      <c r="AP263" s="43" t="n">
        <f aca="false">AO263*$J$281</f>
        <v>2202.99715363843</v>
      </c>
      <c r="AQ263" s="44" t="n">
        <f aca="false">0.15*AF263/$AM$281</f>
        <v>0.00151966300763963</v>
      </c>
      <c r="AR263" s="43" t="n">
        <f aca="false">AQ263*$J$281</f>
        <v>11835.845186122</v>
      </c>
      <c r="AS263" s="44" t="n">
        <f aca="false">0.24*AH263/$AM$281</f>
        <v>0.00576239483621319</v>
      </c>
      <c r="AT263" s="43" t="n">
        <f aca="false">AS263*$J$281</f>
        <v>44880.2220228168</v>
      </c>
      <c r="AU263" s="44" t="n">
        <f aca="false">0.25*AJ263/$AM$281</f>
        <v>0.00596975015224847</v>
      </c>
      <c r="AV263" s="43" t="n">
        <f aca="false">AU263*$J$281</f>
        <v>46495.2020590322</v>
      </c>
      <c r="AW263" s="44" t="n">
        <f aca="false">0.35*AL263/$AM$281</f>
        <v>0.0172720025455241</v>
      </c>
      <c r="AX263" s="43" t="n">
        <f aca="false">AW263*$J$281</f>
        <v>134522.42184973</v>
      </c>
    </row>
    <row r="264" customFormat="false" ht="13.8" hidden="false" customHeight="false" outlineLevel="0" collapsed="false">
      <c r="A264" s="13" t="s">
        <v>69</v>
      </c>
      <c r="B264" s="14"/>
      <c r="C264" s="14"/>
      <c r="D264" s="14"/>
      <c r="E264" s="14"/>
      <c r="F264" s="14"/>
      <c r="G264" s="14"/>
      <c r="H264" s="14"/>
      <c r="I264" s="15" t="n">
        <f aca="false">AO264+AQ264+AS264+AU264+AW264</f>
        <v>0.0125884010537074</v>
      </c>
      <c r="J264" s="43" t="n">
        <f aca="false">AP264+AR264+AT264+AV264+AX264</f>
        <v>98044.3461895654</v>
      </c>
      <c r="K264" s="15" t="n">
        <f aca="false">I264-DatosMinisterio!J264</f>
        <v>0</v>
      </c>
      <c r="L264" s="43" t="n">
        <f aca="false">J264-DatosMinisterio!K264</f>
        <v>0.346189565418172</v>
      </c>
      <c r="M264" s="44" t="n">
        <f aca="false">P298/P$315</f>
        <v>0.0207946125925509</v>
      </c>
      <c r="N264" s="43" t="n">
        <f aca="false">ROUND((N$281*M264),0)</f>
        <v>3077205</v>
      </c>
      <c r="O264" s="43" t="n">
        <f aca="false">N264-DatosMinisterio!L264</f>
        <v>0</v>
      </c>
      <c r="P264" s="14" t="n">
        <f aca="false">N264+J264</f>
        <v>3175249.34618957</v>
      </c>
      <c r="Q264" s="43" t="n">
        <f aca="false">P264-DatosMinisterio!M264</f>
        <v>0.346189565490931</v>
      </c>
      <c r="S264" s="14" t="n">
        <f aca="false">B264+DatosMinisterio!B264</f>
        <v>15746</v>
      </c>
      <c r="T264" s="14" t="n">
        <f aca="false">C264+DatosMinisterio!C264</f>
        <v>69</v>
      </c>
      <c r="U264" s="14" t="n">
        <f aca="false">D264+DatosMinisterio!D264</f>
        <v>670.296767953008</v>
      </c>
      <c r="V264" s="14" t="n">
        <f aca="false">E264+DatosMinisterio!E264</f>
        <v>270.499620627286</v>
      </c>
      <c r="W264" s="14" t="n">
        <f aca="false">F264+DatosMinisterio!F264</f>
        <v>53</v>
      </c>
      <c r="X264" s="14" t="n">
        <f aca="false">G264+DatosMinisterio!G264</f>
        <v>129</v>
      </c>
      <c r="Y264" s="14" t="n">
        <f aca="false">H264+DatosMinisterio!H264</f>
        <v>8</v>
      </c>
      <c r="Z264" s="14" t="n">
        <f aca="false">X264+0.33*Y264</f>
        <v>131.64</v>
      </c>
      <c r="AC264" s="50" t="n">
        <f aca="false">IF(T264&gt;0,S264/T264,0)</f>
        <v>228.202898550725</v>
      </c>
      <c r="AD264" s="51" t="n">
        <f aca="false">EXP((((AC264-AC$281)/AC$282+2)/4-1.9)^3)</f>
        <v>0.122377068149705</v>
      </c>
      <c r="AE264" s="52" t="n">
        <f aca="false">S264/U264</f>
        <v>23.491087459792</v>
      </c>
      <c r="AF264" s="51" t="n">
        <f aca="false">EXP((((AE264-AE$281)/AE$282+2)/4-1.9)^3)</f>
        <v>0.0874982649174532</v>
      </c>
      <c r="AG264" s="51" t="n">
        <f aca="false">V264/U264</f>
        <v>0.403552028832473</v>
      </c>
      <c r="AH264" s="51" t="n">
        <f aca="false">EXP((((AG264-AG$281)/AG$282+2)/4-1.9)^3)</f>
        <v>0.00488625894333258</v>
      </c>
      <c r="AI264" s="51" t="n">
        <f aca="false">W264/U264</f>
        <v>0.0790694548055998</v>
      </c>
      <c r="AJ264" s="51" t="n">
        <f aca="false">EXP((((AI264-AI$281)/AI$282+2)/4-1.9)^3)</f>
        <v>0.0357841636939553</v>
      </c>
      <c r="AK264" s="51" t="n">
        <f aca="false">Z264/U264</f>
        <v>0.196390623219041</v>
      </c>
      <c r="AL264" s="51" t="n">
        <f aca="false">EXP((((AK264-AK$281)/AK$282+2)/4-1.9)^3)</f>
        <v>0.0323213659834803</v>
      </c>
      <c r="AM264" s="51" t="n">
        <f aca="false">0.01*AD264+0.15*AF264+0.24*AH264+0.25*AJ264+0.35*AL264</f>
        <v>0.0357797315832218</v>
      </c>
      <c r="AO264" s="44" t="n">
        <f aca="false">0.01*AD264/$AM$281</f>
        <v>0.000430559857628383</v>
      </c>
      <c r="AP264" s="43" t="n">
        <f aca="false">AO264*$J$281</f>
        <v>3353.40124266336</v>
      </c>
      <c r="AQ264" s="44" t="n">
        <f aca="false">0.15*AF264/$AM$281</f>
        <v>0.00461768381795638</v>
      </c>
      <c r="AR264" s="43" t="n">
        <f aca="false">AQ264*$J$281</f>
        <v>35964.6780325872</v>
      </c>
      <c r="AS264" s="44" t="n">
        <f aca="false">0.24*AH264/$AM$281</f>
        <v>0.000412592389104087</v>
      </c>
      <c r="AT264" s="43" t="n">
        <f aca="false">AS264*$J$281</f>
        <v>3213.46220698834</v>
      </c>
      <c r="AU264" s="44" t="n">
        <f aca="false">0.25*AJ264/$AM$281</f>
        <v>0.00314749010136693</v>
      </c>
      <c r="AV264" s="43" t="n">
        <f aca="false">AU264*$J$281</f>
        <v>24514.122787323</v>
      </c>
      <c r="AW264" s="44" t="n">
        <f aca="false">0.35*AL264/$AM$281</f>
        <v>0.00398007488765164</v>
      </c>
      <c r="AX264" s="43" t="n">
        <f aca="false">AW264*$J$281</f>
        <v>30998.6819200035</v>
      </c>
    </row>
    <row r="265" customFormat="false" ht="13.8" hidden="false" customHeight="false" outlineLevel="0" collapsed="false">
      <c r="A265" s="13" t="s">
        <v>70</v>
      </c>
      <c r="B265" s="14"/>
      <c r="C265" s="14"/>
      <c r="D265" s="14"/>
      <c r="E265" s="14"/>
      <c r="F265" s="14"/>
      <c r="G265" s="14"/>
      <c r="H265" s="14"/>
      <c r="I265" s="15" t="n">
        <f aca="false">AO265+AQ265+AS265+AU265+AW265</f>
        <v>0.0129604998921552</v>
      </c>
      <c r="J265" s="43" t="n">
        <f aca="false">AP265+AR265+AT265+AV265+AX265</f>
        <v>100942.425713555</v>
      </c>
      <c r="K265" s="15" t="n">
        <f aca="false">I265-DatosMinisterio!J265</f>
        <v>0</v>
      </c>
      <c r="L265" s="43" t="n">
        <f aca="false">J265-DatosMinisterio!K265</f>
        <v>0.425713554548565</v>
      </c>
      <c r="M265" s="44" t="n">
        <f aca="false">P299/P$315</f>
        <v>0.0199826939134236</v>
      </c>
      <c r="N265" s="43" t="n">
        <f aca="false">ROUND((N$281*M265),0)</f>
        <v>2957057</v>
      </c>
      <c r="O265" s="43" t="n">
        <f aca="false">N265-DatosMinisterio!L265</f>
        <v>1</v>
      </c>
      <c r="P265" s="14" t="n">
        <f aca="false">N265+J265</f>
        <v>3057999.42571355</v>
      </c>
      <c r="Q265" s="43" t="n">
        <f aca="false">P265-DatosMinisterio!M265</f>
        <v>1.42571355449036</v>
      </c>
      <c r="S265" s="14" t="n">
        <f aca="false">B265+DatosMinisterio!B265</f>
        <v>6522</v>
      </c>
      <c r="T265" s="14" t="n">
        <f aca="false">C265+DatosMinisterio!C265</f>
        <v>47</v>
      </c>
      <c r="U265" s="14" t="n">
        <f aca="false">D265+DatosMinisterio!D265</f>
        <v>349.805906282401</v>
      </c>
      <c r="V265" s="14" t="n">
        <f aca="false">E265+DatosMinisterio!E265</f>
        <v>184.019378197483</v>
      </c>
      <c r="W265" s="14" t="n">
        <f aca="false">F265+DatosMinisterio!F265</f>
        <v>21</v>
      </c>
      <c r="X265" s="14" t="n">
        <f aca="false">G265+DatosMinisterio!G265</f>
        <v>89</v>
      </c>
      <c r="Y265" s="14" t="n">
        <f aca="false">H265+DatosMinisterio!H265</f>
        <v>2</v>
      </c>
      <c r="Z265" s="14" t="n">
        <f aca="false">X265+0.33*Y265</f>
        <v>89.66</v>
      </c>
      <c r="AC265" s="50" t="n">
        <f aca="false">IF(T265&gt;0,S265/T265,0)</f>
        <v>138.765957446809</v>
      </c>
      <c r="AD265" s="51" t="n">
        <f aca="false">EXP((((AC265-AC$281)/AC$282+2)/4-1.9)^3)</f>
        <v>0.0246841795343445</v>
      </c>
      <c r="AE265" s="52" t="n">
        <f aca="false">S265/U265</f>
        <v>18.6446251560279</v>
      </c>
      <c r="AF265" s="51" t="n">
        <f aca="false">EXP((((AE265-AE$281)/AE$282+2)/4-1.9)^3)</f>
        <v>0.0247304979639421</v>
      </c>
      <c r="AG265" s="51" t="n">
        <f aca="false">V265/U265</f>
        <v>0.526061381161823</v>
      </c>
      <c r="AH265" s="51" t="n">
        <f aca="false">EXP((((AG265-AG$281)/AG$282+2)/4-1.9)^3)</f>
        <v>0.0345771319187228</v>
      </c>
      <c r="AI265" s="51" t="n">
        <f aca="false">W265/U265</f>
        <v>0.0600332916707431</v>
      </c>
      <c r="AJ265" s="51" t="n">
        <f aca="false">EXP((((AI265-AI$281)/AI$282+2)/4-1.9)^3)</f>
        <v>0.0247887629814367</v>
      </c>
      <c r="AK265" s="51" t="n">
        <f aca="false">Z265/U265</f>
        <v>0.256313568152325</v>
      </c>
      <c r="AL265" s="51" t="n">
        <f aca="false">EXP((((AK265-AK$281)/AK$282+2)/4-1.9)^3)</f>
        <v>0.0525292026224099</v>
      </c>
      <c r="AM265" s="51" t="n">
        <f aca="false">0.01*AD265+0.15*AF265+0.24*AH265+0.25*AJ265+0.35*AL265</f>
        <v>0.0368373398136309</v>
      </c>
      <c r="AO265" s="44" t="n">
        <f aca="false">0.01*AD265/$AM$281</f>
        <v>8.68464736626918E-005</v>
      </c>
      <c r="AP265" s="43" t="n">
        <f aca="false">AO265*$J$281</f>
        <v>676.400894188244</v>
      </c>
      <c r="AQ265" s="44" t="n">
        <f aca="false">0.15*AF265/$AM$281</f>
        <v>0.00130514154041607</v>
      </c>
      <c r="AR265" s="43" t="n">
        <f aca="false">AQ265*$J$281</f>
        <v>10165.0518178598</v>
      </c>
      <c r="AS265" s="44" t="n">
        <f aca="false">0.24*AH265/$AM$281</f>
        <v>0.00291966955336652</v>
      </c>
      <c r="AT265" s="43" t="n">
        <f aca="false">AS265*$J$281</f>
        <v>22739.7499672999</v>
      </c>
      <c r="AU265" s="44" t="n">
        <f aca="false">0.25*AJ265/$AM$281</f>
        <v>0.00218036075333466</v>
      </c>
      <c r="AV265" s="43" t="n">
        <f aca="false">AU265*$J$281</f>
        <v>16981.6677754421</v>
      </c>
      <c r="AW265" s="44" t="n">
        <f aca="false">0.35*AL265/$AM$281</f>
        <v>0.00646848157137528</v>
      </c>
      <c r="AX265" s="43" t="n">
        <f aca="false">AW265*$J$281</f>
        <v>50379.5552587645</v>
      </c>
    </row>
    <row r="266" customFormat="false" ht="13.8" hidden="false" customHeight="false" outlineLevel="0" collapsed="false">
      <c r="A266" s="13" t="s">
        <v>71</v>
      </c>
      <c r="B266" s="14"/>
      <c r="C266" s="14"/>
      <c r="D266" s="14"/>
      <c r="E266" s="14"/>
      <c r="F266" s="14"/>
      <c r="G266" s="14"/>
      <c r="H266" s="14"/>
      <c r="I266" s="15" t="n">
        <f aca="false">AO266+AQ266+AS266+AU266+AW266</f>
        <v>0.0175595353400341</v>
      </c>
      <c r="J266" s="43" t="n">
        <f aca="false">AP266+AR266+AT266+AV266+AX266</f>
        <v>136761.86153119</v>
      </c>
      <c r="K266" s="15" t="n">
        <f aca="false">I266-DatosMinisterio!J266</f>
        <v>0</v>
      </c>
      <c r="L266" s="43" t="n">
        <f aca="false">J266-DatosMinisterio!K266</f>
        <v>-0.138468810269842</v>
      </c>
      <c r="M266" s="44" t="n">
        <f aca="false">P300/P$315</f>
        <v>0.0207366496522619</v>
      </c>
      <c r="N266" s="43" t="n">
        <f aca="false">ROUND((N$281*M266),0)</f>
        <v>3068628</v>
      </c>
      <c r="O266" s="43" t="n">
        <f aca="false">N266-DatosMinisterio!L266</f>
        <v>0</v>
      </c>
      <c r="P266" s="14" t="n">
        <f aca="false">N266+J266</f>
        <v>3205389.86153119</v>
      </c>
      <c r="Q266" s="43" t="n">
        <f aca="false">P266-DatosMinisterio!M266</f>
        <v>-0.138468810357153</v>
      </c>
      <c r="S266" s="14" t="n">
        <f aca="false">B266+DatosMinisterio!B266</f>
        <v>7837</v>
      </c>
      <c r="T266" s="14" t="n">
        <f aca="false">C266+DatosMinisterio!C266</f>
        <v>38</v>
      </c>
      <c r="U266" s="14" t="n">
        <f aca="false">D266+DatosMinisterio!D266</f>
        <v>303.293760262726</v>
      </c>
      <c r="V266" s="14" t="n">
        <f aca="false">E266+DatosMinisterio!E266</f>
        <v>158.958225108225</v>
      </c>
      <c r="W266" s="14" t="n">
        <f aca="false">F266+DatosMinisterio!F266</f>
        <v>12</v>
      </c>
      <c r="X266" s="14" t="n">
        <f aca="false">G266+DatosMinisterio!G266</f>
        <v>69</v>
      </c>
      <c r="Y266" s="14" t="n">
        <f aca="false">H266+DatosMinisterio!H266</f>
        <v>6</v>
      </c>
      <c r="Z266" s="14" t="n">
        <f aca="false">X266+0.33*Y266</f>
        <v>70.98</v>
      </c>
      <c r="AC266" s="50" t="n">
        <f aca="false">IF(T266&gt;0,S266/T266,0)</f>
        <v>206.236842105263</v>
      </c>
      <c r="AD266" s="51" t="n">
        <f aca="false">EXP((((AC266-AC$281)/AC$282+2)/4-1.9)^3)</f>
        <v>0.0872436050667019</v>
      </c>
      <c r="AE266" s="52" t="n">
        <f aca="false">S266/U266</f>
        <v>25.8396347923916</v>
      </c>
      <c r="AF266" s="51" t="n">
        <f aca="false">EXP((((AE266-AE$281)/AE$282+2)/4-1.9)^3)</f>
        <v>0.143092741097913</v>
      </c>
      <c r="AG266" s="51" t="n">
        <f aca="false">V266/U266</f>
        <v>0.524106480036149</v>
      </c>
      <c r="AH266" s="51" t="n">
        <f aca="false">EXP((((AG266-AG$281)/AG$282+2)/4-1.9)^3)</f>
        <v>0.0336674017402284</v>
      </c>
      <c r="AI266" s="51" t="n">
        <f aca="false">W266/U266</f>
        <v>0.0395656013153884</v>
      </c>
      <c r="AJ266" s="51" t="n">
        <f aca="false">EXP((((AI266-AI$281)/AI$282+2)/4-1.9)^3)</f>
        <v>0.0162257374298305</v>
      </c>
      <c r="AK266" s="51" t="n">
        <f aca="false">Z266/U266</f>
        <v>0.234030531780522</v>
      </c>
      <c r="AL266" s="51" t="n">
        <f aca="false">EXP((((AK266-AK$281)/AK$282+2)/4-1.9)^3)</f>
        <v>0.0441031934696724</v>
      </c>
      <c r="AM266" s="51" t="n">
        <f aca="false">0.01*AD266+0.15*AF266+0.24*AH266+0.25*AJ266+0.35*AL266</f>
        <v>0.0499090757048517</v>
      </c>
      <c r="AO266" s="44" t="n">
        <f aca="false">0.01*AD266/$AM$281</f>
        <v>0.000306949616823261</v>
      </c>
      <c r="AP266" s="43" t="n">
        <f aca="false">AO266*$J$281</f>
        <v>2390.66696129061</v>
      </c>
      <c r="AQ266" s="44" t="n">
        <f aca="false">0.15*AF266/$AM$281</f>
        <v>0.00755165871755535</v>
      </c>
      <c r="AR266" s="43" t="n">
        <f aca="false">AQ266*$J$281</f>
        <v>58815.8447169422</v>
      </c>
      <c r="AS266" s="44" t="n">
        <f aca="false">0.24*AH266/$AM$281</f>
        <v>0.00284285255448494</v>
      </c>
      <c r="AT266" s="43" t="n">
        <f aca="false">AS266*$J$281</f>
        <v>22141.4633064717</v>
      </c>
      <c r="AU266" s="44" t="n">
        <f aca="false">0.25*AJ266/$AM$281</f>
        <v>0.00142717735097991</v>
      </c>
      <c r="AV266" s="43" t="n">
        <f aca="false">AU266*$J$281</f>
        <v>11115.5237012544</v>
      </c>
      <c r="AW266" s="44" t="n">
        <f aca="false">0.35*AL266/$AM$281</f>
        <v>0.00543089710019069</v>
      </c>
      <c r="AX266" s="43" t="n">
        <f aca="false">AW266*$J$281</f>
        <v>42298.3628452309</v>
      </c>
    </row>
    <row r="267" customFormat="false" ht="13.8" hidden="false" customHeight="false" outlineLevel="0" collapsed="false">
      <c r="A267" s="13" t="s">
        <v>72</v>
      </c>
      <c r="B267" s="14"/>
      <c r="C267" s="14"/>
      <c r="D267" s="14"/>
      <c r="E267" s="14"/>
      <c r="F267" s="14"/>
      <c r="G267" s="14"/>
      <c r="H267" s="14"/>
      <c r="I267" s="15" t="n">
        <f aca="false">AO267+AQ267+AS267+AU267+AW267</f>
        <v>0.0358365765525225</v>
      </c>
      <c r="J267" s="43" t="n">
        <f aca="false">AP267+AR267+AT267+AV267+AX267</f>
        <v>279111.993872295</v>
      </c>
      <c r="K267" s="15" t="n">
        <f aca="false">I267-DatosMinisterio!J267</f>
        <v>0</v>
      </c>
      <c r="L267" s="43" t="n">
        <f aca="false">J267-DatosMinisterio!K267</f>
        <v>-0.00612770504085347</v>
      </c>
      <c r="M267" s="44" t="n">
        <f aca="false">P301/P$315</f>
        <v>0.021649129291989</v>
      </c>
      <c r="N267" s="43" t="n">
        <f aca="false">ROUND((N$281*M267),0)</f>
        <v>3203657</v>
      </c>
      <c r="O267" s="43" t="n">
        <f aca="false">N267-DatosMinisterio!L267</f>
        <v>0</v>
      </c>
      <c r="P267" s="14" t="n">
        <f aca="false">N267+J267</f>
        <v>3482768.9938723</v>
      </c>
      <c r="Q267" s="43" t="n">
        <f aca="false">P267-DatosMinisterio!M267</f>
        <v>-0.00612770486623049</v>
      </c>
      <c r="S267" s="14" t="n">
        <f aca="false">B267+DatosMinisterio!B267</f>
        <v>10055</v>
      </c>
      <c r="T267" s="14" t="n">
        <f aca="false">C267+DatosMinisterio!C267</f>
        <v>43</v>
      </c>
      <c r="U267" s="14" t="n">
        <f aca="false">D267+DatosMinisterio!D267</f>
        <v>405.08402886643</v>
      </c>
      <c r="V267" s="14" t="n">
        <f aca="false">E267+DatosMinisterio!E267</f>
        <v>296.011638490848</v>
      </c>
      <c r="W267" s="14" t="n">
        <f aca="false">F267+DatosMinisterio!F267</f>
        <v>26</v>
      </c>
      <c r="X267" s="14" t="n">
        <f aca="false">G267+DatosMinisterio!G267</f>
        <v>70</v>
      </c>
      <c r="Y267" s="14" t="n">
        <f aca="false">H267+DatosMinisterio!H267</f>
        <v>3</v>
      </c>
      <c r="Z267" s="14" t="n">
        <f aca="false">X267+0.33*Y267</f>
        <v>70.99</v>
      </c>
      <c r="AC267" s="50" t="n">
        <f aca="false">IF(T267&gt;0,S267/T267,0)</f>
        <v>233.837209302326</v>
      </c>
      <c r="AD267" s="51" t="n">
        <f aca="false">EXP((((AC267-AC$281)/AC$282+2)/4-1.9)^3)</f>
        <v>0.132760645681907</v>
      </c>
      <c r="AE267" s="52" t="n">
        <f aca="false">S267/U267</f>
        <v>24.8220104557997</v>
      </c>
      <c r="AF267" s="51" t="n">
        <f aca="false">EXP((((AE267-AE$281)/AE$282+2)/4-1.9)^3)</f>
        <v>0.116678278806478</v>
      </c>
      <c r="AG267" s="51" t="n">
        <f aca="false">V267/U267</f>
        <v>0.730741321298681</v>
      </c>
      <c r="AH267" s="51" t="n">
        <f aca="false">EXP((((AG267-AG$281)/AG$282+2)/4-1.9)^3)</f>
        <v>0.27867491921601</v>
      </c>
      <c r="AI267" s="51" t="n">
        <f aca="false">W267/U267</f>
        <v>0.0641842140080351</v>
      </c>
      <c r="AJ267" s="51" t="n">
        <f aca="false">EXP((((AI267-AI$281)/AI$282+2)/4-1.9)^3)</f>
        <v>0.0269135583612412</v>
      </c>
      <c r="AK267" s="51" t="n">
        <f aca="false">Z267/U267</f>
        <v>0.175247590478093</v>
      </c>
      <c r="AL267" s="51" t="n">
        <f aca="false">EXP((((AK267-AK$281)/AK$282+2)/4-1.9)^3)</f>
        <v>0.0269079539144668</v>
      </c>
      <c r="AM267" s="51" t="n">
        <f aca="false">0.01*AD267+0.15*AF267+0.24*AH267+0.25*AJ267+0.35*AL267</f>
        <v>0.101857502350007</v>
      </c>
      <c r="AO267" s="44" t="n">
        <f aca="false">0.01*AD267/$AM$281</f>
        <v>0.000467092450960893</v>
      </c>
      <c r="AP267" s="43" t="n">
        <f aca="false">AO267*$J$281</f>
        <v>3637.93414025803</v>
      </c>
      <c r="AQ267" s="44" t="n">
        <f aca="false">0.15*AF267/$AM$281</f>
        <v>0.00615764667402229</v>
      </c>
      <c r="AR267" s="43" t="n">
        <f aca="false">AQ267*$J$281</f>
        <v>47958.6279182823</v>
      </c>
      <c r="AS267" s="44" t="n">
        <f aca="false">0.24*AH267/$AM$281</f>
        <v>0.0235311210552224</v>
      </c>
      <c r="AT267" s="43" t="n">
        <f aca="false">AS267*$J$281</f>
        <v>183271.359811605</v>
      </c>
      <c r="AU267" s="44" t="n">
        <f aca="false">0.25*AJ267/$AM$281</f>
        <v>0.00236725271153612</v>
      </c>
      <c r="AV267" s="43" t="n">
        <f aca="false">AU267*$J$281</f>
        <v>18437.2696244596</v>
      </c>
      <c r="AW267" s="44" t="n">
        <f aca="false">0.35*AL267/$AM$281</f>
        <v>0.00331346366078075</v>
      </c>
      <c r="AX267" s="43" t="n">
        <f aca="false">AW267*$J$281</f>
        <v>25806.8023776901</v>
      </c>
    </row>
    <row r="268" customFormat="false" ht="13.8" hidden="false" customHeight="false" outlineLevel="0" collapsed="false">
      <c r="A268" s="13" t="s">
        <v>73</v>
      </c>
      <c r="B268" s="14"/>
      <c r="C268" s="14"/>
      <c r="D268" s="14"/>
      <c r="E268" s="14"/>
      <c r="F268" s="14"/>
      <c r="G268" s="14"/>
      <c r="H268" s="14"/>
      <c r="I268" s="15" t="n">
        <f aca="false">AO268+AQ268+AS268+AU268+AW268</f>
        <v>0.0727690629683793</v>
      </c>
      <c r="J268" s="43" t="n">
        <f aca="false">AP268+AR268+AT268+AV268+AX268</f>
        <v>566759.445550145</v>
      </c>
      <c r="K268" s="15" t="n">
        <f aca="false">I268-DatosMinisterio!J268</f>
        <v>0</v>
      </c>
      <c r="L268" s="43" t="n">
        <f aca="false">J268-DatosMinisterio!K268</f>
        <v>0.445550144650042</v>
      </c>
      <c r="M268" s="44" t="n">
        <f aca="false">P302/P$315</f>
        <v>0.0225537046797837</v>
      </c>
      <c r="N268" s="43" t="n">
        <f aca="false">ROUND((N$281*M268),0)</f>
        <v>3337517</v>
      </c>
      <c r="O268" s="43" t="n">
        <f aca="false">N268-DatosMinisterio!L268</f>
        <v>0</v>
      </c>
      <c r="P268" s="14" t="n">
        <f aca="false">N268+J268</f>
        <v>3904276.44555014</v>
      </c>
      <c r="Q268" s="43" t="n">
        <f aca="false">P268-DatosMinisterio!M268</f>
        <v>0.445550144650042</v>
      </c>
      <c r="S268" s="14" t="n">
        <f aca="false">B268+DatosMinisterio!B268</f>
        <v>7098</v>
      </c>
      <c r="T268" s="14" t="n">
        <f aca="false">C268+DatosMinisterio!C268</f>
        <v>47</v>
      </c>
      <c r="U268" s="14" t="n">
        <f aca="false">D268+DatosMinisterio!D268</f>
        <v>317.462790422634</v>
      </c>
      <c r="V268" s="14" t="n">
        <f aca="false">E268+DatosMinisterio!E268</f>
        <v>189.87987012987</v>
      </c>
      <c r="W268" s="14" t="n">
        <f aca="false">F268+DatosMinisterio!F268</f>
        <v>68</v>
      </c>
      <c r="X268" s="14" t="n">
        <f aca="false">G268+DatosMinisterio!G268</f>
        <v>175</v>
      </c>
      <c r="Y268" s="14" t="n">
        <f aca="false">H268+DatosMinisterio!H268</f>
        <v>21</v>
      </c>
      <c r="Z268" s="14" t="n">
        <f aca="false">X268+0.33*Y268</f>
        <v>181.93</v>
      </c>
      <c r="AC268" s="50" t="n">
        <f aca="false">IF(T268&gt;0,S268/T268,0)</f>
        <v>151.021276595745</v>
      </c>
      <c r="AD268" s="51" t="n">
        <f aca="false">EXP((((AC268-AC$281)/AC$282+2)/4-1.9)^3)</f>
        <v>0.0318769887568624</v>
      </c>
      <c r="AE268" s="52" t="n">
        <f aca="false">S268/U268</f>
        <v>22.3585258308557</v>
      </c>
      <c r="AF268" s="51" t="n">
        <f aca="false">EXP((((AE268-AE$281)/AE$282+2)/4-1.9)^3)</f>
        <v>0.0671790811527073</v>
      </c>
      <c r="AG268" s="51" t="n">
        <f aca="false">V268/U268</f>
        <v>0.598116931679097</v>
      </c>
      <c r="AH268" s="51" t="n">
        <f aca="false">EXP((((AG268-AG$281)/AG$282+2)/4-1.9)^3)</f>
        <v>0.0840370904336215</v>
      </c>
      <c r="AI268" s="51" t="n">
        <f aca="false">W268/U268</f>
        <v>0.214198331431134</v>
      </c>
      <c r="AJ268" s="51" t="n">
        <f aca="false">EXP((((AI268-AI$281)/AI$282+2)/4-1.9)^3)</f>
        <v>0.247870457236527</v>
      </c>
      <c r="AK268" s="51" t="n">
        <f aca="false">Z268/U268</f>
        <v>0.57307503584215</v>
      </c>
      <c r="AL268" s="51" t="n">
        <f aca="false">EXP((((AK268-AK$281)/AK$282+2)/4-1.9)^3)</f>
        <v>0.32656496226057</v>
      </c>
      <c r="AM268" s="51" t="n">
        <f aca="false">0.01*AD268+0.15*AF268+0.24*AH268+0.25*AJ268+0.35*AL268</f>
        <v>0.206829884864875</v>
      </c>
      <c r="AO268" s="44" t="n">
        <f aca="false">0.01*AD268/$AM$281</f>
        <v>0.000112152970718226</v>
      </c>
      <c r="AP268" s="43" t="n">
        <f aca="false">AO268*$J$281</f>
        <v>873.499711390869</v>
      </c>
      <c r="AQ268" s="44" t="n">
        <f aca="false">0.15*AF268/$AM$281</f>
        <v>0.00354534751331003</v>
      </c>
      <c r="AR268" s="43" t="n">
        <f aca="false">AQ268*$J$281</f>
        <v>27612.8221109472</v>
      </c>
      <c r="AS268" s="44" t="n">
        <f aca="false">0.24*AH268/$AM$281</f>
        <v>0.00709603488424951</v>
      </c>
      <c r="AT268" s="43" t="n">
        <f aca="false">AS268*$J$281</f>
        <v>55267.2335268261</v>
      </c>
      <c r="AU268" s="44" t="n">
        <f aca="false">0.25*AJ268/$AM$281</f>
        <v>0.0218020970741605</v>
      </c>
      <c r="AV268" s="43" t="n">
        <f aca="false">AU268*$J$281</f>
        <v>169804.913592896</v>
      </c>
      <c r="AW268" s="44" t="n">
        <f aca="false">0.35*AL268/$AM$281</f>
        <v>0.040213430525941</v>
      </c>
      <c r="AX268" s="43" t="n">
        <f aca="false">AW268*$J$281</f>
        <v>313200.976608084</v>
      </c>
    </row>
    <row r="269" customFormat="false" ht="13.8" hidden="false" customHeight="false" outlineLevel="0" collapsed="false">
      <c r="A269" s="13" t="s">
        <v>74</v>
      </c>
      <c r="B269" s="14"/>
      <c r="C269" s="14"/>
      <c r="D269" s="14"/>
      <c r="E269" s="14"/>
      <c r="F269" s="14"/>
      <c r="G269" s="14"/>
      <c r="H269" s="14"/>
      <c r="I269" s="15" t="n">
        <f aca="false">AO269+AQ269+AS269+AU269+AW269</f>
        <v>0.0110985755480977</v>
      </c>
      <c r="J269" s="43" t="n">
        <f aca="false">AP269+AR269+AT269+AV269+AX269</f>
        <v>86440.8894033655</v>
      </c>
      <c r="K269" s="15" t="n">
        <f aca="false">I269-DatosMinisterio!J269</f>
        <v>-4.16333634234434E-017</v>
      </c>
      <c r="L269" s="43" t="n">
        <f aca="false">J269-DatosMinisterio!K269</f>
        <v>-0.110596634476678</v>
      </c>
      <c r="M269" s="44" t="n">
        <f aca="false">P303/P$315</f>
        <v>0.0102415041366706</v>
      </c>
      <c r="N269" s="43" t="n">
        <f aca="false">ROUND((N$281*M269),0)</f>
        <v>1515547</v>
      </c>
      <c r="O269" s="43" t="n">
        <f aca="false">N269-DatosMinisterio!L269</f>
        <v>0</v>
      </c>
      <c r="P269" s="14" t="n">
        <f aca="false">N269+J269</f>
        <v>1601987.88940337</v>
      </c>
      <c r="Q269" s="43" t="n">
        <f aca="false">P269-DatosMinisterio!M269</f>
        <v>-0.110596634447575</v>
      </c>
      <c r="S269" s="14" t="n">
        <f aca="false">B269+DatosMinisterio!B269</f>
        <v>3820</v>
      </c>
      <c r="T269" s="14" t="n">
        <f aca="false">C269+DatosMinisterio!C269</f>
        <v>53</v>
      </c>
      <c r="U269" s="14" t="n">
        <f aca="false">D269+DatosMinisterio!D269</f>
        <v>172.854058775816</v>
      </c>
      <c r="V269" s="14" t="n">
        <f aca="false">E269+DatosMinisterio!E269</f>
        <v>54.2840909090909</v>
      </c>
      <c r="W269" s="14" t="n">
        <f aca="false">F269+DatosMinisterio!F269</f>
        <v>9</v>
      </c>
      <c r="X269" s="14" t="n">
        <f aca="false">G269+DatosMinisterio!G269</f>
        <v>42</v>
      </c>
      <c r="Y269" s="14" t="n">
        <f aca="false">H269+DatosMinisterio!H269</f>
        <v>0</v>
      </c>
      <c r="Z269" s="14" t="n">
        <f aca="false">X269+0.33*Y269</f>
        <v>42</v>
      </c>
      <c r="AC269" s="50" t="n">
        <f aca="false">IF(T269&gt;0,S269/T269,0)</f>
        <v>72.0754716981132</v>
      </c>
      <c r="AD269" s="51" t="n">
        <f aca="false">EXP((((AC269-AC$281)/AC$282+2)/4-1.9)^3)</f>
        <v>0.00490665756038298</v>
      </c>
      <c r="AE269" s="52" t="n">
        <f aca="false">S269/U269</f>
        <v>22.0995678496295</v>
      </c>
      <c r="AF269" s="51" t="n">
        <f aca="false">EXP((((AE269-AE$281)/AE$282+2)/4-1.9)^3)</f>
        <v>0.0630779266434698</v>
      </c>
      <c r="AG269" s="51" t="n">
        <f aca="false">V269/U269</f>
        <v>0.314045798481914</v>
      </c>
      <c r="AH269" s="51" t="n">
        <f aca="false">EXP((((AG269-AG$281)/AG$282+2)/4-1.9)^3)</f>
        <v>0.000783986480980284</v>
      </c>
      <c r="AI269" s="51" t="n">
        <f aca="false">W269/U269</f>
        <v>0.0520670446719021</v>
      </c>
      <c r="AJ269" s="51" t="n">
        <f aca="false">EXP((((AI269-AI$281)/AI$282+2)/4-1.9)^3)</f>
        <v>0.0210960233219394</v>
      </c>
      <c r="AK269" s="51" t="n">
        <f aca="false">Z269/U269</f>
        <v>0.24297954180221</v>
      </c>
      <c r="AL269" s="51" t="n">
        <f aca="false">EXP((((AK269-AK$281)/AK$282+2)/4-1.9)^3)</f>
        <v>0.0473494731854881</v>
      </c>
      <c r="AM269" s="51" t="n">
        <f aca="false">0.01*AD269+0.15*AF269+0.24*AH269+0.25*AJ269+0.35*AL269</f>
        <v>0.0315452337729653</v>
      </c>
      <c r="AO269" s="44" t="n">
        <f aca="false">0.01*AD269/$AM$281</f>
        <v>1.72631181035106E-005</v>
      </c>
      <c r="AP269" s="43" t="n">
        <f aca="false">AO269*$J$281</f>
        <v>134.453225666295</v>
      </c>
      <c r="AQ269" s="44" t="n">
        <f aca="false">0.15*AF269/$AM$281</f>
        <v>0.00332891082362125</v>
      </c>
      <c r="AR269" s="43" t="n">
        <f aca="false">AQ269*$J$281</f>
        <v>25927.1120957169</v>
      </c>
      <c r="AS269" s="44" t="n">
        <f aca="false">0.24*AH269/$AM$281</f>
        <v>6.61992863997394E-005</v>
      </c>
      <c r="AT269" s="43" t="n">
        <f aca="false">AS269*$J$281</f>
        <v>515.590957547919</v>
      </c>
      <c r="AU269" s="44" t="n">
        <f aca="false">0.25*AJ269/$AM$281</f>
        <v>0.00185555613795794</v>
      </c>
      <c r="AV269" s="43" t="n">
        <f aca="false">AU269*$J$281</f>
        <v>14451.9377471328</v>
      </c>
      <c r="AW269" s="44" t="n">
        <f aca="false">0.35*AL269/$AM$281</f>
        <v>0.00583064618201522</v>
      </c>
      <c r="AX269" s="43" t="n">
        <f aca="false">AW269*$J$281</f>
        <v>45411.7953773015</v>
      </c>
    </row>
    <row r="270" customFormat="false" ht="13.8" hidden="false" customHeight="false" outlineLevel="0" collapsed="false">
      <c r="A270" s="13" t="s">
        <v>75</v>
      </c>
      <c r="B270" s="14"/>
      <c r="C270" s="14"/>
      <c r="D270" s="14"/>
      <c r="E270" s="14"/>
      <c r="F270" s="14"/>
      <c r="G270" s="14"/>
      <c r="H270" s="14"/>
      <c r="I270" s="15" t="n">
        <f aca="false">AO270+AQ270+AS270+AU270+AW270</f>
        <v>0.0921678308114554</v>
      </c>
      <c r="J270" s="43" t="n">
        <f aca="false">AP270+AR270+AT270+AV270+AX270</f>
        <v>717846.108736604</v>
      </c>
      <c r="K270" s="15" t="n">
        <f aca="false">I270-DatosMinisterio!J270</f>
        <v>0</v>
      </c>
      <c r="L270" s="43" t="n">
        <f aca="false">J270-DatosMinisterio!K270</f>
        <v>0.108736603753641</v>
      </c>
      <c r="M270" s="44" t="n">
        <f aca="false">P304/P$315</f>
        <v>0.0589523742196612</v>
      </c>
      <c r="N270" s="43" t="n">
        <f aca="false">ROUND((N$281*M270),0)</f>
        <v>8723824</v>
      </c>
      <c r="O270" s="43" t="n">
        <f aca="false">N270-DatosMinisterio!L270</f>
        <v>0</v>
      </c>
      <c r="P270" s="14" t="n">
        <f aca="false">N270+J270</f>
        <v>9441670.1087366</v>
      </c>
      <c r="Q270" s="43" t="n">
        <f aca="false">P270-DatosMinisterio!M270</f>
        <v>0.108736604452133</v>
      </c>
      <c r="S270" s="14" t="n">
        <f aca="false">B270+DatosMinisterio!B270</f>
        <v>7000</v>
      </c>
      <c r="T270" s="14" t="n">
        <f aca="false">C270+DatosMinisterio!C270</f>
        <v>26</v>
      </c>
      <c r="U270" s="14" t="n">
        <f aca="false">D270+DatosMinisterio!D270</f>
        <v>310.381631329472</v>
      </c>
      <c r="V270" s="14" t="n">
        <f aca="false">E270+DatosMinisterio!E270</f>
        <v>273.972540420381</v>
      </c>
      <c r="W270" s="14" t="n">
        <f aca="false">F270+DatosMinisterio!F270</f>
        <v>56</v>
      </c>
      <c r="X270" s="14" t="n">
        <f aca="false">G270+DatosMinisterio!G270</f>
        <v>128</v>
      </c>
      <c r="Y270" s="14" t="n">
        <f aca="false">H270+DatosMinisterio!H270</f>
        <v>15</v>
      </c>
      <c r="Z270" s="14" t="n">
        <f aca="false">X270+0.33*Y270</f>
        <v>132.95</v>
      </c>
      <c r="AC270" s="50" t="n">
        <f aca="false">IF(T270&gt;0,S270/T270,0)</f>
        <v>269.230769230769</v>
      </c>
      <c r="AD270" s="51" t="n">
        <f aca="false">EXP((((AC270-AC$281)/AC$282+2)/4-1.9)^3)</f>
        <v>0.211136667270257</v>
      </c>
      <c r="AE270" s="52" t="n">
        <f aca="false">S270/U270</f>
        <v>22.552881013018</v>
      </c>
      <c r="AF270" s="51" t="n">
        <f aca="false">EXP((((AE270-AE$281)/AE$282+2)/4-1.9)^3)</f>
        <v>0.070386702375236</v>
      </c>
      <c r="AG270" s="51" t="n">
        <f aca="false">V270/U270</f>
        <v>0.882695729276445</v>
      </c>
      <c r="AH270" s="51" t="n">
        <f aca="false">EXP((((AG270-AG$281)/AG$282+2)/4-1.9)^3)</f>
        <v>0.624137907503523</v>
      </c>
      <c r="AI270" s="51" t="n">
        <f aca="false">W270/U270</f>
        <v>0.180423048104144</v>
      </c>
      <c r="AJ270" s="51" t="n">
        <f aca="false">EXP((((AI270-AI$281)/AI$282+2)/4-1.9)^3)</f>
        <v>0.169096198081375</v>
      </c>
      <c r="AK270" s="51" t="n">
        <f aca="false">Z270/U270</f>
        <v>0.428343647240106</v>
      </c>
      <c r="AL270" s="51" t="n">
        <f aca="false">EXP((((AK270-AK$281)/AK$282+2)/4-1.9)^3)</f>
        <v>0.163514430704409</v>
      </c>
      <c r="AM270" s="51" t="n">
        <f aca="false">0.01*AD270+0.15*AF270+0.24*AH270+0.25*AJ270+0.35*AL270</f>
        <v>0.26196657009672</v>
      </c>
      <c r="AO270" s="44" t="n">
        <f aca="false">0.01*AD270/$AM$281</f>
        <v>0.000742843203996402</v>
      </c>
      <c r="AP270" s="43" t="n">
        <f aca="false">AO270*$J$281</f>
        <v>5785.60978050024</v>
      </c>
      <c r="AQ270" s="44" t="n">
        <f aca="false">0.15*AF270/$AM$281</f>
        <v>0.00371462836279176</v>
      </c>
      <c r="AR270" s="43" t="n">
        <f aca="false">AQ270*$J$281</f>
        <v>28931.2604208677</v>
      </c>
      <c r="AS270" s="44" t="n">
        <f aca="false">0.24*AH270/$AM$281</f>
        <v>0.0527017813369652</v>
      </c>
      <c r="AT270" s="43" t="n">
        <f aca="false">AS270*$J$281</f>
        <v>410466.08478417</v>
      </c>
      <c r="AU270" s="44" t="n">
        <f aca="false">0.25*AJ270/$AM$281</f>
        <v>0.014873300217152</v>
      </c>
      <c r="AV270" s="43" t="n">
        <f aca="false">AU270*$J$281</f>
        <v>115840.207922381</v>
      </c>
      <c r="AW270" s="44" t="n">
        <f aca="false">0.35*AL270/$AM$281</f>
        <v>0.02013527769055</v>
      </c>
      <c r="AX270" s="43" t="n">
        <f aca="false">AW270*$J$281</f>
        <v>156822.945828685</v>
      </c>
    </row>
    <row r="271" customFormat="false" ht="13.8" hidden="false" customHeight="false" outlineLevel="0" collapsed="false">
      <c r="A271" s="13" t="s">
        <v>76</v>
      </c>
      <c r="B271" s="14"/>
      <c r="C271" s="14"/>
      <c r="D271" s="14"/>
      <c r="E271" s="14"/>
      <c r="F271" s="14"/>
      <c r="G271" s="14"/>
      <c r="H271" s="14"/>
      <c r="I271" s="15" t="n">
        <f aca="false">AO271+AQ271+AS271+AU271+AW271</f>
        <v>0.00234425695625787</v>
      </c>
      <c r="J271" s="43" t="n">
        <f aca="false">AP271+AR271+AT271+AV271+AX271</f>
        <v>18258.1679433349</v>
      </c>
      <c r="K271" s="15" t="n">
        <f aca="false">I271-DatosMinisterio!J271</f>
        <v>1.25767452008319E-017</v>
      </c>
      <c r="L271" s="43" t="n">
        <f aca="false">J271-DatosMinisterio!K271</f>
        <v>0.167943334887241</v>
      </c>
      <c r="M271" s="44" t="n">
        <f aca="false">P305/P$315</f>
        <v>0.00963118557526505</v>
      </c>
      <c r="N271" s="43" t="n">
        <f aca="false">ROUND((N$281*M271),0)</f>
        <v>1425231</v>
      </c>
      <c r="O271" s="43" t="n">
        <f aca="false">N271-DatosMinisterio!L271</f>
        <v>-2</v>
      </c>
      <c r="P271" s="14" t="n">
        <f aca="false">N271+J271</f>
        <v>1443489.16794333</v>
      </c>
      <c r="Q271" s="43" t="n">
        <f aca="false">P271-DatosMinisterio!M271</f>
        <v>-1.83205666509457</v>
      </c>
      <c r="S271" s="14" t="n">
        <f aca="false">B271+DatosMinisterio!B271</f>
        <v>3115</v>
      </c>
      <c r="T271" s="14" t="n">
        <f aca="false">C271+DatosMinisterio!C271</f>
        <v>50</v>
      </c>
      <c r="U271" s="14" t="n">
        <f aca="false">D271+DatosMinisterio!D271</f>
        <v>188.604603174603</v>
      </c>
      <c r="V271" s="14" t="n">
        <f aca="false">E271+DatosMinisterio!E271</f>
        <v>68.0209090909091</v>
      </c>
      <c r="W271" s="14" t="n">
        <f aca="false">F271+DatosMinisterio!F271</f>
        <v>2</v>
      </c>
      <c r="X271" s="14" t="n">
        <f aca="false">G271+DatosMinisterio!G271</f>
        <v>4</v>
      </c>
      <c r="Y271" s="14" t="n">
        <f aca="false">H271+DatosMinisterio!H271</f>
        <v>2</v>
      </c>
      <c r="Z271" s="14" t="n">
        <f aca="false">X271+0.33*Y271</f>
        <v>4.66</v>
      </c>
      <c r="AC271" s="50" t="n">
        <f aca="false">IF(T271&gt;0,S271/T271,0)</f>
        <v>62.3</v>
      </c>
      <c r="AD271" s="51" t="n">
        <f aca="false">EXP((((AC271-AC$281)/AC$282+2)/4-1.9)^3)</f>
        <v>0.00374429475441457</v>
      </c>
      <c r="AE271" s="52" t="n">
        <f aca="false">S271/U271</f>
        <v>16.5160337954013</v>
      </c>
      <c r="AF271" s="51" t="n">
        <f aca="false">EXP((((AE271-AE$281)/AE$282+2)/4-1.9)^3)</f>
        <v>0.0126461141382929</v>
      </c>
      <c r="AG271" s="51" t="n">
        <f aca="false">V271/U271</f>
        <v>0.360653493848917</v>
      </c>
      <c r="AH271" s="51" t="n">
        <f aca="false">EXP((((AG271-AG$281)/AG$282+2)/4-1.9)^3)</f>
        <v>0.00212618704735313</v>
      </c>
      <c r="AI271" s="51" t="n">
        <f aca="false">W271/U271</f>
        <v>0.0106041950532272</v>
      </c>
      <c r="AJ271" s="51" t="n">
        <f aca="false">EXP((((AI271-AI$281)/AI$282+2)/4-1.9)^3)</f>
        <v>0.00844320401027406</v>
      </c>
      <c r="AK271" s="51" t="n">
        <f aca="false">Z271/U271</f>
        <v>0.0247077744740193</v>
      </c>
      <c r="AL271" s="51" t="n">
        <f aca="false">EXP((((AK271-AK$281)/AK$282+2)/4-1.9)^3)</f>
        <v>0.00602166658767403</v>
      </c>
      <c r="AM271" s="51" t="n">
        <f aca="false">0.01*AD271+0.15*AF271+0.24*AH271+0.25*AJ271+0.35*AL271</f>
        <v>0.00666302926790726</v>
      </c>
      <c r="AO271" s="44" t="n">
        <f aca="false">0.01*AD271/$AM$281</f>
        <v>1.31735711661869E-005</v>
      </c>
      <c r="AP271" s="43" t="n">
        <f aca="false">AO271*$J$281</f>
        <v>102.601924299998</v>
      </c>
      <c r="AQ271" s="44" t="n">
        <f aca="false">0.15*AF271/$AM$281</f>
        <v>0.000667393309701807</v>
      </c>
      <c r="AR271" s="43" t="n">
        <f aca="false">AQ271*$J$281</f>
        <v>5197.97076863331</v>
      </c>
      <c r="AS271" s="44" t="n">
        <f aca="false">0.24*AH271/$AM$281</f>
        <v>0.000179533791336749</v>
      </c>
      <c r="AT271" s="43" t="n">
        <f aca="false">AS271*$J$281</f>
        <v>1398.29300921115</v>
      </c>
      <c r="AU271" s="44" t="n">
        <f aca="false">0.25*AJ271/$AM$281</f>
        <v>0.000742644183987127</v>
      </c>
      <c r="AV271" s="43" t="n">
        <f aca="false">AU271*$J$281</f>
        <v>5784.05971972567</v>
      </c>
      <c r="AW271" s="44" t="n">
        <f aca="false">0.35*AL271/$AM$281</f>
        <v>0.000741512100066003</v>
      </c>
      <c r="AX271" s="43" t="n">
        <f aca="false">AW271*$J$281</f>
        <v>5775.24252146476</v>
      </c>
    </row>
    <row r="272" customFormat="false" ht="13.8" hidden="false" customHeight="false" outlineLevel="0" collapsed="false">
      <c r="A272" s="13" t="s">
        <v>77</v>
      </c>
      <c r="B272" s="14"/>
      <c r="C272" s="14"/>
      <c r="D272" s="14"/>
      <c r="E272" s="14"/>
      <c r="F272" s="14"/>
      <c r="G272" s="14"/>
      <c r="H272" s="14"/>
      <c r="I272" s="15" t="n">
        <f aca="false">AO272+AQ272+AS272+AU272+AW272</f>
        <v>0.054678991761434</v>
      </c>
      <c r="J272" s="43" t="n">
        <f aca="false">AP272+AR272+AT272+AV272+AX272</f>
        <v>425865.5229272</v>
      </c>
      <c r="K272" s="15" t="n">
        <f aca="false">I272-DatosMinisterio!J272</f>
        <v>-5.13478148889135E-016</v>
      </c>
      <c r="L272" s="43" t="n">
        <f aca="false">J272-DatosMinisterio!K272</f>
        <v>-0.477072799578309</v>
      </c>
      <c r="M272" s="44" t="n">
        <f aca="false">P306/P$315</f>
        <v>0.038842001232707</v>
      </c>
      <c r="N272" s="43" t="n">
        <f aca="false">ROUND((N$281*M272),0)</f>
        <v>5747873</v>
      </c>
      <c r="O272" s="43" t="n">
        <f aca="false">N272-DatosMinisterio!L272</f>
        <v>0</v>
      </c>
      <c r="P272" s="14" t="n">
        <f aca="false">N272+J272</f>
        <v>6173738.5229272</v>
      </c>
      <c r="Q272" s="43" t="n">
        <f aca="false">P272-DatosMinisterio!M272</f>
        <v>-0.477072799578309</v>
      </c>
      <c r="S272" s="14" t="n">
        <f aca="false">B272+DatosMinisterio!B272</f>
        <v>8828</v>
      </c>
      <c r="T272" s="14" t="n">
        <f aca="false">C272+DatosMinisterio!C272</f>
        <v>84</v>
      </c>
      <c r="U272" s="14" t="n">
        <f aca="false">D272+DatosMinisterio!D272</f>
        <v>312.649047619048</v>
      </c>
      <c r="V272" s="14" t="n">
        <f aca="false">E272+DatosMinisterio!E272</f>
        <v>246.87632034632</v>
      </c>
      <c r="W272" s="14" t="n">
        <f aca="false">F272+DatosMinisterio!F272</f>
        <v>18</v>
      </c>
      <c r="X272" s="14" t="n">
        <f aca="false">G272+DatosMinisterio!G272</f>
        <v>77</v>
      </c>
      <c r="Y272" s="14" t="n">
        <f aca="false">H272+DatosMinisterio!H272</f>
        <v>14</v>
      </c>
      <c r="Z272" s="14" t="n">
        <f aca="false">X272+0.33*Y272</f>
        <v>81.62</v>
      </c>
      <c r="AC272" s="50" t="n">
        <f aca="false">IF(T272&gt;0,S272/T272,0)</f>
        <v>105.095238095238</v>
      </c>
      <c r="AD272" s="51" t="n">
        <f aca="false">EXP((((AC272-AC$281)/AC$282+2)/4-1.9)^3)</f>
        <v>0.0114631790254597</v>
      </c>
      <c r="AE272" s="52" t="n">
        <f aca="false">S272/U272</f>
        <v>28.2361327092754</v>
      </c>
      <c r="AF272" s="51" t="n">
        <f aca="false">EXP((((AE272-AE$281)/AE$282+2)/4-1.9)^3)</f>
        <v>0.219674378133843</v>
      </c>
      <c r="AG272" s="51" t="n">
        <f aca="false">V272/U272</f>
        <v>0.789627610339406</v>
      </c>
      <c r="AH272" s="51" t="n">
        <f aca="false">EXP((((AG272-AG$281)/AG$282+2)/4-1.9)^3)</f>
        <v>0.405758188088683</v>
      </c>
      <c r="AI272" s="51" t="n">
        <f aca="false">W272/U272</f>
        <v>0.0575725406396644</v>
      </c>
      <c r="AJ272" s="51" t="n">
        <f aca="false">EXP((((AI272-AI$281)/AI$282+2)/4-1.9)^3)</f>
        <v>0.0235954338711997</v>
      </c>
      <c r="AK272" s="51" t="n">
        <f aca="false">Z272/U272</f>
        <v>0.261059487056078</v>
      </c>
      <c r="AL272" s="51" t="n">
        <f aca="false">EXP((((AK272-AK$281)/AK$282+2)/4-1.9)^3)</f>
        <v>0.0544750479356404</v>
      </c>
      <c r="AM272" s="51" t="n">
        <f aca="false">0.01*AD272+0.15*AF272+0.24*AH272+0.25*AJ272+0.35*AL272</f>
        <v>0.155412878896889</v>
      </c>
      <c r="AO272" s="44" t="n">
        <f aca="false">0.01*AD272/$AM$281</f>
        <v>4.03309607248708E-005</v>
      </c>
      <c r="AP272" s="43" t="n">
        <f aca="false">AO272*$J$281</f>
        <v>314.116356683952</v>
      </c>
      <c r="AQ272" s="44" t="n">
        <f aca="false">0.15*AF272/$AM$281</f>
        <v>0.0115932221294361</v>
      </c>
      <c r="AR272" s="43" t="n">
        <f aca="false">AQ272*$J$281</f>
        <v>90293.4279787826</v>
      </c>
      <c r="AS272" s="44" t="n">
        <f aca="false">0.24*AH272/$AM$281</f>
        <v>0.034261946033477</v>
      </c>
      <c r="AT272" s="43" t="n">
        <f aca="false">AS272*$J$281</f>
        <v>266848.036037517</v>
      </c>
      <c r="AU272" s="44" t="n">
        <f aca="false">0.25*AJ272/$AM$281</f>
        <v>0.0020753983572796</v>
      </c>
      <c r="AV272" s="43" t="n">
        <f aca="false">AU272*$J$281</f>
        <v>16164.1716175264</v>
      </c>
      <c r="AW272" s="44" t="n">
        <f aca="false">0.35*AL272/$AM$281</f>
        <v>0.00670809428051641</v>
      </c>
      <c r="AX272" s="43" t="n">
        <f aca="false">AW272*$J$281</f>
        <v>52245.7709366908</v>
      </c>
    </row>
    <row r="273" customFormat="false" ht="13.8" hidden="false" customHeight="false" outlineLevel="0" collapsed="false">
      <c r="A273" s="13" t="s">
        <v>78</v>
      </c>
      <c r="B273" s="14"/>
      <c r="C273" s="14"/>
      <c r="D273" s="14"/>
      <c r="E273" s="14"/>
      <c r="F273" s="14"/>
      <c r="G273" s="14"/>
      <c r="H273" s="14"/>
      <c r="I273" s="15" t="n">
        <f aca="false">AO273+AQ273+AS273+AU273+AW273</f>
        <v>0.0231821886845471</v>
      </c>
      <c r="J273" s="43" t="n">
        <f aca="false">AP273+AR273+AT273+AV273+AX273</f>
        <v>180553.711557369</v>
      </c>
      <c r="K273" s="15" t="n">
        <f aca="false">I273-DatosMinisterio!J273</f>
        <v>1.04083408558608E-016</v>
      </c>
      <c r="L273" s="43" t="n">
        <f aca="false">J273-DatosMinisterio!K273</f>
        <v>-0.288442631484941</v>
      </c>
      <c r="M273" s="44" t="n">
        <f aca="false">P307/P$315</f>
        <v>0.0128591606975277</v>
      </c>
      <c r="N273" s="43" t="n">
        <f aca="false">ROUND((N$281*M273),0)</f>
        <v>1902910</v>
      </c>
      <c r="O273" s="43" t="n">
        <f aca="false">N273-DatosMinisterio!L273</f>
        <v>0</v>
      </c>
      <c r="P273" s="14" t="n">
        <f aca="false">N273+J273</f>
        <v>2083463.71155737</v>
      </c>
      <c r="Q273" s="43" t="n">
        <f aca="false">P273-DatosMinisterio!M273</f>
        <v>-0.288442631484941</v>
      </c>
      <c r="S273" s="14" t="n">
        <f aca="false">B273+DatosMinisterio!B273</f>
        <v>12015</v>
      </c>
      <c r="T273" s="14" t="n">
        <f aca="false">C273+DatosMinisterio!C273</f>
        <v>201</v>
      </c>
      <c r="U273" s="14" t="n">
        <f aca="false">D273+DatosMinisterio!D273</f>
        <v>384.212384276223</v>
      </c>
      <c r="V273" s="14" t="n">
        <f aca="false">E273+DatosMinisterio!E273</f>
        <v>191.340842774247</v>
      </c>
      <c r="W273" s="14" t="n">
        <f aca="false">F273+DatosMinisterio!F273</f>
        <v>20</v>
      </c>
      <c r="X273" s="14" t="n">
        <f aca="false">G273+DatosMinisterio!G273</f>
        <v>27</v>
      </c>
      <c r="Y273" s="14" t="n">
        <f aca="false">H273+DatosMinisterio!H273</f>
        <v>3</v>
      </c>
      <c r="Z273" s="14" t="n">
        <f aca="false">X273+0.33*Y273</f>
        <v>27.99</v>
      </c>
      <c r="AC273" s="50" t="n">
        <f aca="false">IF(T273&gt;0,S273/T273,0)</f>
        <v>59.7761194029851</v>
      </c>
      <c r="AD273" s="51" t="n">
        <f aca="false">EXP((((AC273-AC$281)/AC$282+2)/4-1.9)^3)</f>
        <v>0.00348675857818214</v>
      </c>
      <c r="AE273" s="52" t="n">
        <f aca="false">S273/U273</f>
        <v>31.2717665846034</v>
      </c>
      <c r="AF273" s="51" t="n">
        <f aca="false">EXP((((AE273-AE$281)/AE$282+2)/4-1.9)^3)</f>
        <v>0.343107768450669</v>
      </c>
      <c r="AG273" s="51" t="n">
        <f aca="false">V273/U273</f>
        <v>0.498008004439247</v>
      </c>
      <c r="AH273" s="51" t="n">
        <f aca="false">EXP((((AG273-AG$281)/AG$282+2)/4-1.9)^3)</f>
        <v>0.0232655969040149</v>
      </c>
      <c r="AI273" s="51" t="n">
        <f aca="false">W273/U273</f>
        <v>0.0520545427958442</v>
      </c>
      <c r="AJ273" s="51" t="n">
        <f aca="false">EXP((((AI273-AI$281)/AI$282+2)/4-1.9)^3)</f>
        <v>0.021090607322668</v>
      </c>
      <c r="AK273" s="51" t="n">
        <f aca="false">Z273/U273</f>
        <v>0.072850332642784</v>
      </c>
      <c r="AL273" s="51" t="n">
        <f aca="false">EXP((((AK273-AK$281)/AK$282+2)/4-1.9)^3)</f>
        <v>0.0100936856432542</v>
      </c>
      <c r="AM273" s="51" t="n">
        <f aca="false">0.01*AD273+0.15*AF273+0.24*AH273+0.25*AJ273+0.35*AL273</f>
        <v>0.0658902179161518</v>
      </c>
      <c r="AO273" s="44" t="n">
        <f aca="false">0.01*AD273/$AM$281</f>
        <v>1.22674803352058E-005</v>
      </c>
      <c r="AP273" s="43" t="n">
        <f aca="false">AO273*$J$281</f>
        <v>95.5448657638993</v>
      </c>
      <c r="AQ273" s="44" t="n">
        <f aca="false">0.15*AF273/$AM$281</f>
        <v>0.0181073669481844</v>
      </c>
      <c r="AR273" s="43" t="n">
        <f aca="false">AQ273*$J$281</f>
        <v>141028.629932825</v>
      </c>
      <c r="AS273" s="44" t="n">
        <f aca="false">0.24*AH273/$AM$281</f>
        <v>0.00196453121332395</v>
      </c>
      <c r="AT273" s="43" t="n">
        <f aca="false">AS273*$J$281</f>
        <v>15300.6865254436</v>
      </c>
      <c r="AU273" s="44" t="n">
        <f aca="false">0.25*AJ273/$AM$281</f>
        <v>0.00185507975951742</v>
      </c>
      <c r="AV273" s="43" t="n">
        <f aca="false">AU273*$J$281</f>
        <v>14448.2274893694</v>
      </c>
      <c r="AW273" s="44" t="n">
        <f aca="false">0.35*AL273/$AM$281</f>
        <v>0.00124294328318608</v>
      </c>
      <c r="AX273" s="43" t="n">
        <f aca="false">AW273*$J$281</f>
        <v>9680.62274396647</v>
      </c>
    </row>
    <row r="274" customFormat="false" ht="13.8" hidden="false" customHeight="false" outlineLevel="0" collapsed="false">
      <c r="A274" s="13" t="s">
        <v>79</v>
      </c>
      <c r="B274" s="14"/>
      <c r="C274" s="14"/>
      <c r="D274" s="14"/>
      <c r="E274" s="14"/>
      <c r="F274" s="14"/>
      <c r="G274" s="14"/>
      <c r="H274" s="14"/>
      <c r="I274" s="15" t="n">
        <f aca="false">AO274+AQ274+AS274+AU274+AW274</f>
        <v>0.00483500060037333</v>
      </c>
      <c r="J274" s="43" t="n">
        <f aca="false">AP274+AR274+AT274+AV274+AX274</f>
        <v>37657.2426209879</v>
      </c>
      <c r="K274" s="15" t="n">
        <f aca="false">I274-DatosMinisterio!J274</f>
        <v>0</v>
      </c>
      <c r="L274" s="43" t="n">
        <f aca="false">J274-DatosMinisterio!K274</f>
        <v>0.242620987861301</v>
      </c>
      <c r="M274" s="44" t="n">
        <f aca="false">P308/P$315</f>
        <v>0.0252233069322721</v>
      </c>
      <c r="N274" s="43" t="n">
        <f aca="false">ROUND((N$281*M274),0)</f>
        <v>3732567</v>
      </c>
      <c r="O274" s="43" t="n">
        <f aca="false">N274-DatosMinisterio!L274</f>
        <v>1</v>
      </c>
      <c r="P274" s="14" t="n">
        <f aca="false">N274+J274</f>
        <v>3770224.24262099</v>
      </c>
      <c r="Q274" s="43" t="n">
        <f aca="false">P274-DatosMinisterio!M274</f>
        <v>1.24262098781765</v>
      </c>
      <c r="S274" s="14" t="n">
        <f aca="false">B274+DatosMinisterio!B274</f>
        <v>5323</v>
      </c>
      <c r="T274" s="14" t="n">
        <f aca="false">C274+DatosMinisterio!C274</f>
        <v>31</v>
      </c>
      <c r="U274" s="14" t="n">
        <f aca="false">D274+DatosMinisterio!D274</f>
        <v>287.174714873388</v>
      </c>
      <c r="V274" s="14" t="n">
        <f aca="false">E274+DatosMinisterio!E274</f>
        <v>136.399185444341</v>
      </c>
      <c r="W274" s="14" t="n">
        <f aca="false">F274+DatosMinisterio!F274</f>
        <v>5</v>
      </c>
      <c r="X274" s="14" t="n">
        <f aca="false">G274+DatosMinisterio!G274</f>
        <v>18</v>
      </c>
      <c r="Y274" s="14" t="n">
        <f aca="false">H274+DatosMinisterio!H274</f>
        <v>2</v>
      </c>
      <c r="Z274" s="14" t="n">
        <f aca="false">X274+0.33*Y274</f>
        <v>18.66</v>
      </c>
      <c r="AC274" s="50" t="n">
        <f aca="false">IF(T274&gt;0,S274/T274,0)</f>
        <v>171.709677419355</v>
      </c>
      <c r="AD274" s="51" t="n">
        <f aca="false">EXP((((AC274-AC$281)/AC$282+2)/4-1.9)^3)</f>
        <v>0.047768514259333</v>
      </c>
      <c r="AE274" s="52" t="n">
        <f aca="false">S274/U274</f>
        <v>18.5357544529881</v>
      </c>
      <c r="AF274" s="51" t="n">
        <f aca="false">EXP((((AE274-AE$281)/AE$282+2)/4-1.9)^3)</f>
        <v>0.0239393919534696</v>
      </c>
      <c r="AG274" s="51" t="n">
        <f aca="false">V274/U274</f>
        <v>0.474969342285158</v>
      </c>
      <c r="AH274" s="51" t="n">
        <f aca="false">EXP((((AG274-AG$281)/AG$282+2)/4-1.9)^3)</f>
        <v>0.0164321417456188</v>
      </c>
      <c r="AI274" s="51" t="n">
        <f aca="false">W274/U274</f>
        <v>0.0174110036191886</v>
      </c>
      <c r="AJ274" s="51" t="n">
        <f aca="false">EXP((((AI274-AI$281)/AI$282+2)/4-1.9)^3)</f>
        <v>0.00990138874822579</v>
      </c>
      <c r="AK274" s="51" t="n">
        <f aca="false">Z274/U274</f>
        <v>0.0649778655068117</v>
      </c>
      <c r="AL274" s="51" t="n">
        <f aca="false">EXP((((AK274-AK$281)/AK$282+2)/4-1.9)^3)</f>
        <v>0.0092993121151983</v>
      </c>
      <c r="AM274" s="51" t="n">
        <f aca="false">0.01*AD274+0.15*AF274+0.24*AH274+0.25*AJ274+0.35*AL274</f>
        <v>0.0137424143819381</v>
      </c>
      <c r="AO274" s="44" t="n">
        <f aca="false">0.01*AD274/$AM$281</f>
        <v>0.000168064205243565</v>
      </c>
      <c r="AP274" s="43" t="n">
        <f aca="false">AO274*$J$281</f>
        <v>1308.96251642073</v>
      </c>
      <c r="AQ274" s="44" t="n">
        <f aca="false">0.15*AF274/$AM$281</f>
        <v>0.00126339125626709</v>
      </c>
      <c r="AR274" s="43" t="n">
        <f aca="false">AQ274*$J$281</f>
        <v>9839.88110752474</v>
      </c>
      <c r="AS274" s="44" t="n">
        <f aca="false">0.24*AH274/$AM$281</f>
        <v>0.00138751889728911</v>
      </c>
      <c r="AT274" s="43" t="n">
        <f aca="false">AS274*$J$281</f>
        <v>10806.6451434126</v>
      </c>
      <c r="AU274" s="44" t="n">
        <f aca="false">0.25*AJ274/$AM$281</f>
        <v>0.000870902652395673</v>
      </c>
      <c r="AV274" s="43" t="n">
        <f aca="false">AU274*$J$281</f>
        <v>6782.99656839617</v>
      </c>
      <c r="AW274" s="44" t="n">
        <f aca="false">0.35*AL274/$AM$281</f>
        <v>0.0011451235891779</v>
      </c>
      <c r="AX274" s="43" t="n">
        <f aca="false">AW274*$J$281</f>
        <v>8918.75728523362</v>
      </c>
    </row>
    <row r="275" customFormat="false" ht="13.8" hidden="false" customHeight="false" outlineLevel="0" collapsed="false">
      <c r="A275" s="13" t="s">
        <v>80</v>
      </c>
      <c r="B275" s="14"/>
      <c r="C275" s="14"/>
      <c r="D275" s="14"/>
      <c r="E275" s="14"/>
      <c r="F275" s="14"/>
      <c r="G275" s="14"/>
      <c r="H275" s="14"/>
      <c r="I275" s="15" t="n">
        <f aca="false">AO275+AQ275+AS275+AU275+AW275</f>
        <v>0.0106333028021802</v>
      </c>
      <c r="J275" s="43" t="n">
        <f aca="false">AP275+AR275+AT275+AV275+AX275</f>
        <v>82817.1279757882</v>
      </c>
      <c r="K275" s="15" t="n">
        <f aca="false">I275-DatosMinisterio!J275</f>
        <v>-7.80625564189563E-017</v>
      </c>
      <c r="L275" s="43" t="n">
        <f aca="false">J275-DatosMinisterio!K275</f>
        <v>0.127975788200274</v>
      </c>
      <c r="M275" s="44" t="n">
        <f aca="false">P309/P$315</f>
        <v>0.0117366535683553</v>
      </c>
      <c r="N275" s="43" t="n">
        <f aca="false">ROUND((N$281*M275),0)</f>
        <v>1736800</v>
      </c>
      <c r="O275" s="43" t="n">
        <f aca="false">N275-DatosMinisterio!L275</f>
        <v>-1</v>
      </c>
      <c r="P275" s="14" t="n">
        <f aca="false">N275+J275</f>
        <v>1819617.12797579</v>
      </c>
      <c r="Q275" s="43" t="n">
        <f aca="false">P275-DatosMinisterio!M275</f>
        <v>-0.872024211799726</v>
      </c>
      <c r="S275" s="14" t="n">
        <f aca="false">B275+DatosMinisterio!B275</f>
        <v>7474</v>
      </c>
      <c r="T275" s="14" t="n">
        <f aca="false">C275+DatosMinisterio!C275</f>
        <v>60</v>
      </c>
      <c r="U275" s="14" t="n">
        <f aca="false">D275+DatosMinisterio!D275</f>
        <v>302.998771028891</v>
      </c>
      <c r="V275" s="14" t="n">
        <f aca="false">E275+DatosMinisterio!E275</f>
        <v>161.167937741202</v>
      </c>
      <c r="W275" s="14" t="n">
        <f aca="false">F275+DatosMinisterio!F275</f>
        <v>2</v>
      </c>
      <c r="X275" s="14" t="n">
        <f aca="false">G275+DatosMinisterio!G275</f>
        <v>6</v>
      </c>
      <c r="Y275" s="14" t="n">
        <f aca="false">H275+DatosMinisterio!H275</f>
        <v>8</v>
      </c>
      <c r="Z275" s="14" t="n">
        <f aca="false">X275+0.33*Y275</f>
        <v>8.64</v>
      </c>
      <c r="AC275" s="50" t="n">
        <f aca="false">IF(T275&gt;0,S275/T275,0)</f>
        <v>124.566666666667</v>
      </c>
      <c r="AD275" s="51" t="n">
        <f aca="false">EXP((((AC275-AC$281)/AC$282+2)/4-1.9)^3)</f>
        <v>0.0180729444853002</v>
      </c>
      <c r="AE275" s="52" t="n">
        <f aca="false">S275/U275</f>
        <v>24.6667667153256</v>
      </c>
      <c r="AF275" s="51" t="n">
        <f aca="false">EXP((((AE275-AE$281)/AE$282+2)/4-1.9)^3)</f>
        <v>0.112965886686074</v>
      </c>
      <c r="AG275" s="51" t="n">
        <f aca="false">V275/U275</f>
        <v>0.531909542715058</v>
      </c>
      <c r="AH275" s="51" t="n">
        <f aca="false">EXP((((AG275-AG$281)/AG$282+2)/4-1.9)^3)</f>
        <v>0.0374167793648889</v>
      </c>
      <c r="AI275" s="51" t="n">
        <f aca="false">W275/U275</f>
        <v>0.00660068683846015</v>
      </c>
      <c r="AJ275" s="51" t="n">
        <f aca="false">EXP((((AI275-AI$281)/AI$282+2)/4-1.9)^3)</f>
        <v>0.00767500942153958</v>
      </c>
      <c r="AK275" s="51" t="n">
        <f aca="false">Z275/U275</f>
        <v>0.0285149671421478</v>
      </c>
      <c r="AL275" s="51" t="n">
        <f aca="false">EXP((((AK275-AK$281)/AK$282+2)/4-1.9)^3)</f>
        <v>0.00628116449282284</v>
      </c>
      <c r="AM275" s="51" t="n">
        <f aca="false">0.01*AD275+0.15*AF275+0.24*AH275+0.25*AJ275+0.35*AL275</f>
        <v>0.0302227994232103</v>
      </c>
      <c r="AO275" s="44" t="n">
        <f aca="false">0.01*AD275/$AM$281</f>
        <v>6.35861319622181E-005</v>
      </c>
      <c r="AP275" s="43" t="n">
        <f aca="false">AO275*$J$281</f>
        <v>495.238490445381</v>
      </c>
      <c r="AQ275" s="44" t="n">
        <f aca="false">0.15*AF275/$AM$281</f>
        <v>0.00596172675450762</v>
      </c>
      <c r="AR275" s="43" t="n">
        <f aca="false">AQ275*$J$281</f>
        <v>46432.7120904997</v>
      </c>
      <c r="AS275" s="44" t="n">
        <f aca="false">0.24*AH275/$AM$281</f>
        <v>0.0031594474565875</v>
      </c>
      <c r="AT275" s="43" t="n">
        <f aca="false">AS275*$J$281</f>
        <v>24607.2522538657</v>
      </c>
      <c r="AU275" s="44" t="n">
        <f aca="false">0.25*AJ275/$AM$281</f>
        <v>0.000675075611345765</v>
      </c>
      <c r="AV275" s="43" t="n">
        <f aca="false">AU275*$J$281</f>
        <v>5257.80412147131</v>
      </c>
      <c r="AW275" s="44" t="n">
        <f aca="false">0.35*AL275/$AM$281</f>
        <v>0.000773466847777126</v>
      </c>
      <c r="AX275" s="43" t="n">
        <f aca="false">AW275*$J$281</f>
        <v>6024.12101950617</v>
      </c>
    </row>
    <row r="276" customFormat="false" ht="13.8" hidden="false" customHeight="false" outlineLevel="0" collapsed="false">
      <c r="A276" s="13" t="s">
        <v>81</v>
      </c>
      <c r="B276" s="14"/>
      <c r="C276" s="14"/>
      <c r="D276" s="14"/>
      <c r="E276" s="14"/>
      <c r="F276" s="14"/>
      <c r="G276" s="14"/>
      <c r="H276" s="14"/>
      <c r="I276" s="15" t="n">
        <f aca="false">AO276+AQ276+AS276+AU276+AW276</f>
        <v>0.0359259133918014</v>
      </c>
      <c r="J276" s="43" t="n">
        <f aca="false">AP276+AR276+AT276+AV276+AX276</f>
        <v>279807.790896903</v>
      </c>
      <c r="K276" s="15" t="n">
        <f aca="false">I276-DatosMinisterio!J276</f>
        <v>2.28983498828939E-016</v>
      </c>
      <c r="L276" s="43" t="n">
        <f aca="false">J276-DatosMinisterio!K276</f>
        <v>-0.209103096509352</v>
      </c>
      <c r="M276" s="44" t="n">
        <f aca="false">P310/P$315</f>
        <v>0.0164022486951526</v>
      </c>
      <c r="N276" s="43" t="n">
        <f aca="false">ROUND((N$281*M276),0)</f>
        <v>2427219</v>
      </c>
      <c r="O276" s="43" t="n">
        <f aca="false">N276-DatosMinisterio!L276</f>
        <v>0</v>
      </c>
      <c r="P276" s="14" t="n">
        <f aca="false">N276+J276</f>
        <v>2707026.7908969</v>
      </c>
      <c r="Q276" s="43" t="n">
        <f aca="false">P276-DatosMinisterio!M276</f>
        <v>-0.209103096276522</v>
      </c>
      <c r="S276" s="14" t="n">
        <f aca="false">B276+DatosMinisterio!B276</f>
        <v>9001</v>
      </c>
      <c r="T276" s="14" t="n">
        <f aca="false">C276+DatosMinisterio!C276</f>
        <v>58</v>
      </c>
      <c r="U276" s="14" t="n">
        <f aca="false">D276+DatosMinisterio!D276</f>
        <v>259.964656716384</v>
      </c>
      <c r="V276" s="14" t="n">
        <f aca="false">E276+DatosMinisterio!E276</f>
        <v>155.916630643079</v>
      </c>
      <c r="W276" s="14" t="n">
        <f aca="false">F276+DatosMinisterio!F276</f>
        <v>5</v>
      </c>
      <c r="X276" s="14" t="n">
        <f aca="false">G276+DatosMinisterio!G276</f>
        <v>18</v>
      </c>
      <c r="Y276" s="14" t="n">
        <f aca="false">H276+DatosMinisterio!H276</f>
        <v>0</v>
      </c>
      <c r="Z276" s="14" t="n">
        <f aca="false">X276+0.33*Y276</f>
        <v>18</v>
      </c>
      <c r="AC276" s="50" t="n">
        <f aca="false">IF(T276&gt;0,S276/T276,0)</f>
        <v>155.189655172414</v>
      </c>
      <c r="AD276" s="51" t="n">
        <f aca="false">EXP((((AC276-AC$281)/AC$282+2)/4-1.9)^3)</f>
        <v>0.0346778104609976</v>
      </c>
      <c r="AE276" s="52" t="n">
        <f aca="false">S276/U276</f>
        <v>34.623937398613</v>
      </c>
      <c r="AF276" s="51" t="n">
        <f aca="false">EXP((((AE276-AE$281)/AE$282+2)/4-1.9)^3)</f>
        <v>0.501607343664968</v>
      </c>
      <c r="AG276" s="51" t="n">
        <f aca="false">V276/U276</f>
        <v>0.599760877545676</v>
      </c>
      <c r="AH276" s="51" t="n">
        <f aca="false">EXP((((AG276-AG$281)/AG$282+2)/4-1.9)^3)</f>
        <v>0.0855793310104226</v>
      </c>
      <c r="AI276" s="51" t="n">
        <f aca="false">W276/U276</f>
        <v>0.0192333837343701</v>
      </c>
      <c r="AJ276" s="51" t="n">
        <f aca="false">EXP((((AI276-AI$281)/AI$282+2)/4-1.9)^3)</f>
        <v>0.0103265460974581</v>
      </c>
      <c r="AK276" s="51" t="n">
        <f aca="false">Z276/U276</f>
        <v>0.0692401814437323</v>
      </c>
      <c r="AL276" s="51" t="n">
        <f aca="false">EXP((((AK276-AK$281)/AK$282+2)/4-1.9)^3)</f>
        <v>0.00972247667080916</v>
      </c>
      <c r="AM276" s="51" t="n">
        <f aca="false">0.01*AD276+0.15*AF276+0.24*AH276+0.25*AJ276+0.35*AL276</f>
        <v>0.102111422456004</v>
      </c>
      <c r="AO276" s="44" t="n">
        <f aca="false">0.01*AD276/$AM$281</f>
        <v>0.00012200711588127</v>
      </c>
      <c r="AP276" s="43" t="n">
        <f aca="false">AO276*$J$281</f>
        <v>950.24839580645</v>
      </c>
      <c r="AQ276" s="44" t="n">
        <f aca="false">0.15*AF276/$AM$281</f>
        <v>0.0264721148013048</v>
      </c>
      <c r="AR276" s="43" t="n">
        <f aca="false">AQ276*$J$281</f>
        <v>206177.192550174</v>
      </c>
      <c r="AS276" s="44" t="n">
        <f aca="false">0.24*AH276/$AM$281</f>
        <v>0.00722626063190946</v>
      </c>
      <c r="AT276" s="43" t="n">
        <f aca="false">AS276*$J$281</f>
        <v>56281.492465026</v>
      </c>
      <c r="AU276" s="44" t="n">
        <f aca="false">0.25*AJ276/$AM$281</f>
        <v>0.0009082984836823</v>
      </c>
      <c r="AV276" s="43" t="n">
        <f aca="false">AU276*$J$281</f>
        <v>7074.25276630963</v>
      </c>
      <c r="AW276" s="44" t="n">
        <f aca="false">0.35*AL276/$AM$281</f>
        <v>0.00119723235902358</v>
      </c>
      <c r="AX276" s="43" t="n">
        <f aca="false">AW276*$J$281</f>
        <v>9324.60471958727</v>
      </c>
    </row>
    <row r="277" customFormat="false" ht="13.8" hidden="false" customHeight="false" outlineLevel="0" collapsed="false">
      <c r="A277" s="13" t="s">
        <v>82</v>
      </c>
      <c r="B277" s="14"/>
      <c r="C277" s="14"/>
      <c r="D277" s="14"/>
      <c r="E277" s="14"/>
      <c r="F277" s="14"/>
      <c r="G277" s="14"/>
      <c r="H277" s="14"/>
      <c r="I277" s="15" t="n">
        <f aca="false">AO277+AQ277+AS277+AU277+AW277</f>
        <v>0.0165697226224585</v>
      </c>
      <c r="J277" s="43" t="n">
        <f aca="false">AP277+AR277+AT277+AV277+AX277</f>
        <v>129052.737844172</v>
      </c>
      <c r="K277" s="15" t="n">
        <f aca="false">I277-DatosMinisterio!J277</f>
        <v>1.35308431126191E-016</v>
      </c>
      <c r="L277" s="43" t="n">
        <f aca="false">J277-DatosMinisterio!K277</f>
        <v>-0.262155828240793</v>
      </c>
      <c r="M277" s="44" t="n">
        <f aca="false">P311/P$315</f>
        <v>0.0140678999210555</v>
      </c>
      <c r="N277" s="43" t="n">
        <f aca="false">ROUND((N$281*M277),0)</f>
        <v>2081780</v>
      </c>
      <c r="O277" s="43" t="n">
        <f aca="false">N277-DatosMinisterio!L277</f>
        <v>0</v>
      </c>
      <c r="P277" s="14" t="n">
        <f aca="false">N277+J277</f>
        <v>2210832.73784417</v>
      </c>
      <c r="Q277" s="43" t="n">
        <f aca="false">P277-DatosMinisterio!M277</f>
        <v>-0.26215582806617</v>
      </c>
      <c r="S277" s="14" t="n">
        <f aca="false">B277+DatosMinisterio!B277</f>
        <v>4440</v>
      </c>
      <c r="T277" s="14" t="n">
        <f aca="false">C277+DatosMinisterio!C277</f>
        <v>30</v>
      </c>
      <c r="U277" s="14" t="n">
        <f aca="false">D277+DatosMinisterio!D277</f>
        <v>239.819153568538</v>
      </c>
      <c r="V277" s="14" t="n">
        <f aca="false">E277+DatosMinisterio!E277</f>
        <v>133.231292517007</v>
      </c>
      <c r="W277" s="14" t="n">
        <f aca="false">F277+DatosMinisterio!F277</f>
        <v>30</v>
      </c>
      <c r="X277" s="14" t="n">
        <f aca="false">G277+DatosMinisterio!G277</f>
        <v>47</v>
      </c>
      <c r="Y277" s="14" t="n">
        <f aca="false">H277+DatosMinisterio!H277</f>
        <v>1</v>
      </c>
      <c r="Z277" s="14" t="n">
        <f aca="false">X277+0.33*Y277</f>
        <v>47.33</v>
      </c>
      <c r="AC277" s="50" t="n">
        <f aca="false">IF(T277&gt;0,S277/T277,0)</f>
        <v>148</v>
      </c>
      <c r="AD277" s="51" t="n">
        <f aca="false">EXP((((AC277-AC$281)/AC$282+2)/4-1.9)^3)</f>
        <v>0.0299632889930916</v>
      </c>
      <c r="AE277" s="52" t="n">
        <f aca="false">S277/U277</f>
        <v>18.5139507580286</v>
      </c>
      <c r="AF277" s="51" t="n">
        <f aca="false">EXP((((AE277-AE$281)/AE$282+2)/4-1.9)^3)</f>
        <v>0.0237834814737134</v>
      </c>
      <c r="AG277" s="51" t="n">
        <f aca="false">V277/U277</f>
        <v>0.555549006551434</v>
      </c>
      <c r="AH277" s="51" t="n">
        <f aca="false">EXP((((AG277-AG$281)/AG$282+2)/4-1.9)^3)</f>
        <v>0.0508347998109358</v>
      </c>
      <c r="AI277" s="51" t="n">
        <f aca="false">W277/U277</f>
        <v>0.125094261878571</v>
      </c>
      <c r="AJ277" s="51" t="n">
        <f aca="false">EXP((((AI277-AI$281)/AI$282+2)/4-1.9)^3)</f>
        <v>0.0784892535123826</v>
      </c>
      <c r="AK277" s="51" t="n">
        <f aca="false">Z277/U277</f>
        <v>0.197357047157093</v>
      </c>
      <c r="AL277" s="51" t="n">
        <f aca="false">EXP((((AK277-AK$281)/AK$282+2)/4-1.9)^3)</f>
        <v>0.0325883789931964</v>
      </c>
      <c r="AM277" s="51" t="n">
        <f aca="false">0.01*AD277+0.15*AF277+0.24*AH277+0.25*AJ277+0.35*AL277</f>
        <v>0.0470957530913269</v>
      </c>
      <c r="AO277" s="44" t="n">
        <f aca="false">0.01*AD277/$AM$281</f>
        <v>0.000105419991163391</v>
      </c>
      <c r="AP277" s="43" t="n">
        <f aca="false">AO277*$J$281</f>
        <v>821.060122316362</v>
      </c>
      <c r="AQ277" s="44" t="n">
        <f aca="false">0.15*AF277/$AM$281</f>
        <v>0.00125516314682858</v>
      </c>
      <c r="AR277" s="43" t="n">
        <f aca="false">AQ277*$J$281</f>
        <v>9775.79674869056</v>
      </c>
      <c r="AS277" s="44" t="n">
        <f aca="false">0.24*AH277/$AM$281</f>
        <v>0.00429245599688113</v>
      </c>
      <c r="AT277" s="43" t="n">
        <f aca="false">AS277*$J$281</f>
        <v>33431.6518806608</v>
      </c>
      <c r="AU277" s="44" t="n">
        <f aca="false">0.25*AJ277/$AM$281</f>
        <v>0.00690372843715879</v>
      </c>
      <c r="AV277" s="43" t="n">
        <f aca="false">AU277*$J$281</f>
        <v>53769.4611097728</v>
      </c>
      <c r="AW277" s="44" t="n">
        <f aca="false">0.35*AL277/$AM$281</f>
        <v>0.00401295505042665</v>
      </c>
      <c r="AX277" s="43" t="n">
        <f aca="false">AW277*$J$281</f>
        <v>31254.7679827313</v>
      </c>
    </row>
    <row r="278" customFormat="false" ht="13.8" hidden="false" customHeight="false" outlineLevel="0" collapsed="false">
      <c r="A278" s="13" t="s">
        <v>83</v>
      </c>
      <c r="B278" s="14"/>
      <c r="C278" s="14"/>
      <c r="D278" s="14"/>
      <c r="E278" s="14"/>
      <c r="F278" s="14"/>
      <c r="G278" s="14"/>
      <c r="H278" s="14"/>
      <c r="I278" s="15" t="n">
        <f aca="false">AO278+AQ278+AS278+AU278+AW278</f>
        <v>0.0165236228076641</v>
      </c>
      <c r="J278" s="43" t="n">
        <f aca="false">AP278+AR278+AT278+AV278+AX278</f>
        <v>128693.690957939</v>
      </c>
      <c r="K278" s="15" t="n">
        <f aca="false">I278-DatosMinisterio!J278</f>
        <v>2.1163626406917E-016</v>
      </c>
      <c r="L278" s="43" t="n">
        <f aca="false">J278-DatosMinisterio!K278</f>
        <v>-0.309042060704087</v>
      </c>
      <c r="M278" s="44" t="n">
        <f aca="false">P312/P$315</f>
        <v>0.00893125454683796</v>
      </c>
      <c r="N278" s="43" t="n">
        <f aca="false">ROUND((N$281*M278),0)</f>
        <v>1321655</v>
      </c>
      <c r="O278" s="43" t="n">
        <f aca="false">N278-DatosMinisterio!L278</f>
        <v>0</v>
      </c>
      <c r="P278" s="14" t="n">
        <f aca="false">N278+J278</f>
        <v>1450348.69095794</v>
      </c>
      <c r="Q278" s="43" t="n">
        <f aca="false">P278-DatosMinisterio!M278</f>
        <v>-0.309042060747743</v>
      </c>
      <c r="S278" s="14" t="n">
        <f aca="false">B278+DatosMinisterio!B278</f>
        <v>5486</v>
      </c>
      <c r="T278" s="14" t="n">
        <f aca="false">C278+DatosMinisterio!C278</f>
        <v>23</v>
      </c>
      <c r="U278" s="14" t="n">
        <f aca="false">D278+DatosMinisterio!D278</f>
        <v>258.822455817386</v>
      </c>
      <c r="V278" s="14" t="n">
        <f aca="false">E278+DatosMinisterio!E278</f>
        <v>165.686092181023</v>
      </c>
      <c r="W278" s="14" t="n">
        <f aca="false">F278+DatosMinisterio!F278</f>
        <v>6</v>
      </c>
      <c r="X278" s="14" t="n">
        <f aca="false">G278+DatosMinisterio!G278</f>
        <v>19</v>
      </c>
      <c r="Y278" s="14" t="n">
        <f aca="false">H278+DatosMinisterio!H278</f>
        <v>8</v>
      </c>
      <c r="Z278" s="14" t="n">
        <f aca="false">X278+0.33*Y278</f>
        <v>21.64</v>
      </c>
      <c r="AC278" s="50" t="n">
        <f aca="false">IF(T278&gt;0,S278/T278,0)</f>
        <v>238.521739130435</v>
      </c>
      <c r="AD278" s="51" t="n">
        <f aca="false">EXP((((AC278-AC$281)/AC$282+2)/4-1.9)^3)</f>
        <v>0.141830864936044</v>
      </c>
      <c r="AE278" s="52" t="n">
        <f aca="false">S278/U278</f>
        <v>21.1959970114443</v>
      </c>
      <c r="AF278" s="51" t="n">
        <f aca="false">EXP((((AE278-AE$281)/AE$282+2)/4-1.9)^3)</f>
        <v>0.0502453308746969</v>
      </c>
      <c r="AG278" s="51" t="n">
        <f aca="false">V278/U278</f>
        <v>0.640153466042081</v>
      </c>
      <c r="AH278" s="51" t="n">
        <f aca="false">EXP((((AG278-AG$281)/AG$282+2)/4-1.9)^3)</f>
        <v>0.130161743848904</v>
      </c>
      <c r="AI278" s="51" t="n">
        <f aca="false">W278/U278</f>
        <v>0.0231819143398954</v>
      </c>
      <c r="AJ278" s="51" t="n">
        <f aca="false">EXP((((AI278-AI$281)/AI$282+2)/4-1.9)^3)</f>
        <v>0.0113014840033501</v>
      </c>
      <c r="AK278" s="51" t="n">
        <f aca="false">Z278/U278</f>
        <v>0.0836094377192227</v>
      </c>
      <c r="AL278" s="51" t="n">
        <f aca="false">EXP((((AK278-AK$281)/AK$282+2)/4-1.9)^3)</f>
        <v>0.0112726480304607</v>
      </c>
      <c r="AM278" s="51" t="n">
        <f aca="false">0.01*AD278+0.15*AF278+0.24*AH278+0.25*AJ278+0.35*AL278</f>
        <v>0.0469647246158006</v>
      </c>
      <c r="AO278" s="44" t="n">
        <f aca="false">0.01*AD278/$AM$281</f>
        <v>0.000499004249223148</v>
      </c>
      <c r="AP278" s="43" t="n">
        <f aca="false">AO278*$J$281</f>
        <v>3886.47812793426</v>
      </c>
      <c r="AQ278" s="44" t="n">
        <f aca="false">0.15*AF278/$AM$281</f>
        <v>0.00265167602496848</v>
      </c>
      <c r="AR278" s="43" t="n">
        <f aca="false">AQ278*$J$281</f>
        <v>20652.4912151582</v>
      </c>
      <c r="AS278" s="44" t="n">
        <f aca="false">0.24*AH278/$AM$281</f>
        <v>0.0109907693160334</v>
      </c>
      <c r="AT278" s="43" t="n">
        <f aca="false">AS278*$J$281</f>
        <v>85601.2441225385</v>
      </c>
      <c r="AU278" s="44" t="n">
        <f aca="false">0.25*AJ278/$AM$281</f>
        <v>0.000994051707775694</v>
      </c>
      <c r="AV278" s="43" t="n">
        <f aca="false">AU278*$J$281</f>
        <v>7742.13892230463</v>
      </c>
      <c r="AW278" s="44" t="n">
        <f aca="false">0.35*AL278/$AM$281</f>
        <v>0.00138812150966342</v>
      </c>
      <c r="AX278" s="43" t="n">
        <f aca="false">AW278*$J$281</f>
        <v>10811.3385700037</v>
      </c>
    </row>
    <row r="279" customFormat="false" ht="13.8" hidden="false" customHeight="false" outlineLevel="0" collapsed="false">
      <c r="A279" s="13" t="s">
        <v>84</v>
      </c>
      <c r="B279" s="14"/>
      <c r="C279" s="14"/>
      <c r="D279" s="14"/>
      <c r="E279" s="14"/>
      <c r="F279" s="14"/>
      <c r="G279" s="14"/>
      <c r="H279" s="14"/>
      <c r="I279" s="15" t="n">
        <f aca="false">AO279+AQ279+AS279+AU279+AW279</f>
        <v>0.0117478297237268</v>
      </c>
      <c r="J279" s="43" t="n">
        <f aca="false">AP279+AR279+AT279+AV279+AX279</f>
        <v>91497.5841248654</v>
      </c>
      <c r="K279" s="15" t="n">
        <f aca="false">I279-DatosMinisterio!J279</f>
        <v>0</v>
      </c>
      <c r="L279" s="43" t="n">
        <f aca="false">J279-DatosMinisterio!K279</f>
        <v>-0.415875134567614</v>
      </c>
      <c r="M279" s="44" t="n">
        <f aca="false">P313/P$315</f>
        <v>0.00530516849468173</v>
      </c>
      <c r="N279" s="43" t="n">
        <f aca="false">ROUND((N$281*M279),0)</f>
        <v>785063</v>
      </c>
      <c r="O279" s="43" t="n">
        <f aca="false">N279-DatosMinisterio!L279</f>
        <v>-1</v>
      </c>
      <c r="P279" s="14" t="n">
        <f aca="false">N279+J279</f>
        <v>876560.584124866</v>
      </c>
      <c r="Q279" s="43" t="n">
        <f aca="false">P279-DatosMinisterio!M279</f>
        <v>-1.41587513452396</v>
      </c>
      <c r="S279" s="14" t="n">
        <f aca="false">B279+DatosMinisterio!B279</f>
        <v>5611</v>
      </c>
      <c r="T279" s="14" t="n">
        <f aca="false">C279+DatosMinisterio!C279</f>
        <v>43</v>
      </c>
      <c r="U279" s="14" t="n">
        <f aca="false">D279+DatosMinisterio!D279</f>
        <v>290.488241531169</v>
      </c>
      <c r="V279" s="14" t="n">
        <f aca="false">E279+DatosMinisterio!E279</f>
        <v>145.793177558199</v>
      </c>
      <c r="W279" s="14" t="n">
        <f aca="false">F279+DatosMinisterio!F279</f>
        <v>31</v>
      </c>
      <c r="X279" s="14" t="n">
        <f aca="false">G279+DatosMinisterio!G279</f>
        <v>45</v>
      </c>
      <c r="Y279" s="14" t="n">
        <f aca="false">H279+DatosMinisterio!H279</f>
        <v>4</v>
      </c>
      <c r="Z279" s="14" t="n">
        <f aca="false">X279+0.33*Y279</f>
        <v>46.32</v>
      </c>
      <c r="AC279" s="50" t="n">
        <f aca="false">IF(T279&gt;0,S279/T279,0)</f>
        <v>130.488372093023</v>
      </c>
      <c r="AD279" s="51" t="n">
        <f aca="false">EXP((((AC279-AC$281)/AC$282+2)/4-1.9)^3)</f>
        <v>0.0206243339366706</v>
      </c>
      <c r="AE279" s="52" t="n">
        <f aca="false">S279/U279</f>
        <v>19.3157560196733</v>
      </c>
      <c r="AF279" s="51" t="n">
        <f aca="false">EXP((((AE279-AE$281)/AE$282+2)/4-1.9)^3)</f>
        <v>0.0300930906772453</v>
      </c>
      <c r="AG279" s="51" t="n">
        <f aca="false">V279/U279</f>
        <v>0.501890117099819</v>
      </c>
      <c r="AH279" s="51" t="n">
        <f aca="false">EXP((((AG279-AG$281)/AG$282+2)/4-1.9)^3)</f>
        <v>0.0246201695957768</v>
      </c>
      <c r="AI279" s="51" t="n">
        <f aca="false">W279/U279</f>
        <v>0.106716884086593</v>
      </c>
      <c r="AJ279" s="51" t="n">
        <f aca="false">EXP((((AI279-AI$281)/AI$282+2)/4-1.9)^3)</f>
        <v>0.0583321944094322</v>
      </c>
      <c r="AK279" s="51" t="n">
        <f aca="false">Z279/U279</f>
        <v>0.159455679706161</v>
      </c>
      <c r="AL279" s="51" t="n">
        <f aca="false">EXP((((AK279-AK$281)/AK$282+2)/4-1.9)^3)</f>
        <v>0.0233671376890119</v>
      </c>
      <c r="AM279" s="51" t="n">
        <f aca="false">0.01*AD279+0.15*AF279+0.24*AH279+0.25*AJ279+0.35*AL279</f>
        <v>0.0333905944374522</v>
      </c>
      <c r="AO279" s="44" t="n">
        <f aca="false">0.01*AD279/$AM$281</f>
        <v>7.25626983691922E-005</v>
      </c>
      <c r="AP279" s="43" t="n">
        <f aca="false">AO279*$J$281</f>
        <v>565.152181679408</v>
      </c>
      <c r="AQ279" s="44" t="n">
        <f aca="false">0.15*AF279/$AM$281</f>
        <v>0.0015881500962757</v>
      </c>
      <c r="AR279" s="43" t="n">
        <f aca="false">AQ279*$J$281</f>
        <v>12369.2546158901</v>
      </c>
      <c r="AS279" s="44" t="n">
        <f aca="false">0.24*AH279/$AM$281</f>
        <v>0.00207891041213244</v>
      </c>
      <c r="AT279" s="43" t="n">
        <f aca="false">AS279*$J$281</f>
        <v>16191.5251408499</v>
      </c>
      <c r="AU279" s="44" t="n">
        <f aca="false">0.25*AJ279/$AM$281</f>
        <v>0.00513076136318126</v>
      </c>
      <c r="AV279" s="43" t="n">
        <f aca="false">AU279*$J$281</f>
        <v>39960.7655620123</v>
      </c>
      <c r="AW279" s="44" t="n">
        <f aca="false">0.35*AL279/$AM$281</f>
        <v>0.00287744515376823</v>
      </c>
      <c r="AX279" s="43" t="n">
        <f aca="false">AW279*$J$281</f>
        <v>22410.8866244338</v>
      </c>
    </row>
    <row r="280" customFormat="false" ht="13.8" hidden="false" customHeight="false" outlineLevel="0" collapsed="false">
      <c r="A280" s="16" t="s">
        <v>85</v>
      </c>
      <c r="B280" s="17"/>
      <c r="C280" s="17"/>
      <c r="D280" s="17"/>
      <c r="E280" s="17"/>
      <c r="F280" s="17"/>
      <c r="G280" s="17"/>
      <c r="H280" s="17"/>
      <c r="I280" s="18" t="n">
        <f aca="false">AO280+AQ280+AS280+AU280+AW280</f>
        <v>0.00808755770239544</v>
      </c>
      <c r="J280" s="53" t="n">
        <f aca="false">AP280+AR280+AT280+AV280+AX280</f>
        <v>62989.6762757027</v>
      </c>
      <c r="K280" s="15" t="n">
        <f aca="false">I280-DatosMinisterio!J280</f>
        <v>-4.68375338513738E-017</v>
      </c>
      <c r="L280" s="43" t="n">
        <f aca="false">J280-DatosMinisterio!K280</f>
        <v>-0.323724297260924</v>
      </c>
      <c r="M280" s="44" t="n">
        <f aca="false">P314/P$315</f>
        <v>0.00652866649048054</v>
      </c>
      <c r="N280" s="43" t="n">
        <f aca="false">ROUND((N$281*M280),0)</f>
        <v>966118</v>
      </c>
      <c r="O280" s="43" t="n">
        <f aca="false">N280-DatosMinisterio!L280</f>
        <v>1</v>
      </c>
      <c r="P280" s="14" t="n">
        <f aca="false">N280+J280</f>
        <v>1029107.6762757</v>
      </c>
      <c r="Q280" s="43" t="n">
        <f aca="false">P280-DatosMinisterio!M280</f>
        <v>0.676275702775456</v>
      </c>
      <c r="S280" s="17" t="n">
        <f aca="false">B280+DatosMinisterio!B280</f>
        <v>6627</v>
      </c>
      <c r="T280" s="17" t="n">
        <f aca="false">C280+DatosMinisterio!C280</f>
        <v>29</v>
      </c>
      <c r="U280" s="17" t="n">
        <f aca="false">D280+DatosMinisterio!D280</f>
        <v>324.498062071982</v>
      </c>
      <c r="V280" s="17" t="n">
        <f aca="false">E280+DatosMinisterio!E280</f>
        <v>168.024227795023</v>
      </c>
      <c r="W280" s="17" t="n">
        <f aca="false">F280+DatosMinisterio!F280</f>
        <v>9</v>
      </c>
      <c r="X280" s="17" t="n">
        <f aca="false">G280+DatosMinisterio!G280</f>
        <v>34</v>
      </c>
      <c r="Y280" s="17" t="n">
        <f aca="false">H280+DatosMinisterio!H280</f>
        <v>4</v>
      </c>
      <c r="Z280" s="17" t="n">
        <f aca="false">X280+0.33*Y280</f>
        <v>35.32</v>
      </c>
      <c r="AC280" s="50" t="n">
        <f aca="false">IF(T280&gt;0,S280/T280,0)</f>
        <v>228.51724137931</v>
      </c>
      <c r="AD280" s="51" t="n">
        <f aca="false">EXP((((AC280-AC$281)/AC$282+2)/4-1.9)^3)</f>
        <v>0.122941337053117</v>
      </c>
      <c r="AE280" s="52" t="n">
        <f aca="false">S280/U280</f>
        <v>20.4223099444272</v>
      </c>
      <c r="AF280" s="51" t="n">
        <f aca="false">EXP((((AE280-AE$281)/AE$282+2)/4-1.9)^3)</f>
        <v>0.0409566979068959</v>
      </c>
      <c r="AG280" s="51" t="n">
        <f aca="false">V280/U280</f>
        <v>0.517797322801117</v>
      </c>
      <c r="AH280" s="51" t="n">
        <f aca="false">EXP((((AG280-AG$281)/AG$282+2)/4-1.9)^3)</f>
        <v>0.0308618444720003</v>
      </c>
      <c r="AI280" s="51" t="n">
        <f aca="false">W280/U280</f>
        <v>0.0277351425229885</v>
      </c>
      <c r="AJ280" s="51" t="n">
        <f aca="false">EXP((((AI280-AI$281)/AI$282+2)/4-1.9)^3)</f>
        <v>0.0125219626348166</v>
      </c>
      <c r="AK280" s="51" t="n">
        <f aca="false">Z280/U280</f>
        <v>0.108845025990217</v>
      </c>
      <c r="AL280" s="51" t="n">
        <f aca="false">EXP((((AK280-AK$281)/AK$282+2)/4-1.9)^3)</f>
        <v>0.0145052385993102</v>
      </c>
      <c r="AM280" s="51" t="n">
        <f aca="false">0.01*AD280+0.15*AF280+0.24*AH280+0.25*AJ280+0.35*AL280</f>
        <v>0.0229870848983084</v>
      </c>
      <c r="AO280" s="44" t="n">
        <f aca="false">0.01*AD280/$AM$281</f>
        <v>0.000432545127764287</v>
      </c>
      <c r="AP280" s="43" t="n">
        <f aca="false">AO280*$J$281</f>
        <v>3368.86345360294</v>
      </c>
      <c r="AQ280" s="44" t="n">
        <f aca="false">0.15*AF280/$AM$281</f>
        <v>0.00216147235993792</v>
      </c>
      <c r="AR280" s="43" t="n">
        <f aca="false">AQ280*$J$281</f>
        <v>16834.5561467886</v>
      </c>
      <c r="AS280" s="44" t="n">
        <f aca="false">0.24*AH280/$AM$281</f>
        <v>0.00260595320275369</v>
      </c>
      <c r="AT280" s="43" t="n">
        <f aca="false">AS280*$J$281</f>
        <v>20296.3805231914</v>
      </c>
      <c r="AU280" s="44" t="n">
        <f aca="false">0.25*AJ280/$AM$281</f>
        <v>0.0011014021112761</v>
      </c>
      <c r="AV280" s="43" t="n">
        <f aca="false">AU280*$J$281</f>
        <v>8578.23399740422</v>
      </c>
      <c r="AW280" s="44" t="n">
        <f aca="false">0.35*AL280/$AM$281</f>
        <v>0.00178618490066345</v>
      </c>
      <c r="AX280" s="43" t="n">
        <f aca="false">AW280*$J$281</f>
        <v>13911.6421547156</v>
      </c>
    </row>
    <row r="281" customFormat="false" ht="13.8" hidden="false" customHeight="false" outlineLevel="0" collapsed="false">
      <c r="A281" s="19" t="s">
        <v>49</v>
      </c>
      <c r="B281" s="20"/>
      <c r="C281" s="20"/>
      <c r="D281" s="20"/>
      <c r="E281" s="20"/>
      <c r="F281" s="20"/>
      <c r="G281" s="20"/>
      <c r="H281" s="20"/>
      <c r="I281" s="20" t="n">
        <f aca="false">SUM(I254:I280)</f>
        <v>1</v>
      </c>
      <c r="J281" s="60" t="n">
        <f aca="false">DatosMinisterio!K281</f>
        <v>7788467</v>
      </c>
      <c r="K281" s="58" t="n">
        <f aca="false">I281-DatosMinisterio!J281</f>
        <v>0</v>
      </c>
      <c r="L281" s="60" t="n">
        <f aca="false">J281-DatosMinisterio!K281</f>
        <v>0</v>
      </c>
      <c r="M281" s="61"/>
      <c r="N281" s="60" t="n">
        <f aca="false">DatosMinisterio!L281</f>
        <v>147980875</v>
      </c>
      <c r="O281" s="60"/>
      <c r="P281" s="20" t="n">
        <f aca="false">DatosMinisterio!M281</f>
        <v>155769342</v>
      </c>
      <c r="Q281" s="60"/>
      <c r="S281" s="20"/>
      <c r="T281" s="20"/>
      <c r="U281" s="20"/>
      <c r="V281" s="20"/>
      <c r="W281" s="20"/>
      <c r="X281" s="20"/>
      <c r="Y281" s="20"/>
      <c r="Z281" s="20"/>
      <c r="AB281" s="63" t="s">
        <v>207</v>
      </c>
      <c r="AC281" s="63" t="n">
        <f aca="false">AVERAGE(AC256:AC280)</f>
        <v>188.123271802464</v>
      </c>
      <c r="AD281" s="20"/>
      <c r="AE281" s="63" t="n">
        <f aca="false">AVERAGE(AE256:AE280)</f>
        <v>22.1788346786414</v>
      </c>
      <c r="AF281" s="20"/>
      <c r="AG281" s="65" t="n">
        <f aca="false">AVERAGE(AG256:AG280)</f>
        <v>0.574814252042055</v>
      </c>
      <c r="AH281" s="20"/>
      <c r="AI281" s="65" t="n">
        <f aca="false">AVERAGE(AI256:AI280)</f>
        <v>0.112612496866693</v>
      </c>
      <c r="AJ281" s="20"/>
      <c r="AK281" s="65" t="n">
        <f aca="false">AVERAGE(AK256:AK280)</f>
        <v>0.283237611825261</v>
      </c>
      <c r="AL281" s="20"/>
      <c r="AM281" s="65" t="n">
        <f aca="false">SUM(AM256:AM280)</f>
        <v>2.84227769917485</v>
      </c>
      <c r="AO281" s="61" t="n">
        <f aca="false">SUM(AO254:AO280)</f>
        <v>0.00979008313852654</v>
      </c>
      <c r="AP281" s="60" t="n">
        <f aca="false">SUM(AP254:AP280)</f>
        <v>76249.7394516704</v>
      </c>
      <c r="AQ281" s="61" t="n">
        <f aca="false">SUM(AQ254:AQ280)</f>
        <v>0.149060141501742</v>
      </c>
      <c r="AR281" s="60" t="n">
        <f aca="false">SUM(AR254:AR280)</f>
        <v>1160949.99310165</v>
      </c>
      <c r="AS281" s="61" t="n">
        <f aca="false">SUM(AS254:AS280)</f>
        <v>0.234050825626287</v>
      </c>
      <c r="AT281" s="60" t="n">
        <f aca="false">SUM(AT254:AT280)</f>
        <v>1822897.13171309</v>
      </c>
      <c r="AU281" s="61" t="n">
        <f aca="false">SUM(AU254:AU280)</f>
        <v>0.254521904557435</v>
      </c>
      <c r="AV281" s="60" t="n">
        <f aca="false">SUM(AV254:AV280)</f>
        <v>1982335.45442273</v>
      </c>
      <c r="AW281" s="61" t="n">
        <f aca="false">SUM(AW254:AW280)</f>
        <v>0.35257704517601</v>
      </c>
      <c r="AX281" s="60" t="n">
        <f aca="false">SUM(AX254:AX280)</f>
        <v>2746034.68131086</v>
      </c>
    </row>
    <row r="282" customFormat="false" ht="13.8" hidden="false" customHeight="false" outlineLevel="0" collapsed="false">
      <c r="A282" s="23" t="s">
        <v>50</v>
      </c>
      <c r="B282" s="22"/>
      <c r="C282" s="22"/>
      <c r="D282" s="22"/>
      <c r="E282" s="22"/>
      <c r="F282" s="22"/>
      <c r="G282" s="22"/>
      <c r="H282" s="22"/>
      <c r="I282" s="22"/>
      <c r="S282" s="22"/>
      <c r="T282" s="22"/>
      <c r="U282" s="22"/>
      <c r="V282" s="22"/>
      <c r="W282" s="22"/>
      <c r="X282" s="22"/>
      <c r="Y282" s="22"/>
      <c r="Z282" s="22"/>
      <c r="AB282" s="63" t="s">
        <v>208</v>
      </c>
      <c r="AC282" s="63" t="n">
        <f aca="false">_xlfn.STDEV.P(AC256:AC280)</f>
        <v>83.9968510179745</v>
      </c>
      <c r="AD282" s="20"/>
      <c r="AE282" s="63" t="n">
        <f aca="false">_xlfn.STDEV.P(AE256:AE280)</f>
        <v>6.02527161252568</v>
      </c>
      <c r="AF282" s="20"/>
      <c r="AG282" s="65" t="n">
        <f aca="false">_xlfn.STDEV.P(AG256:AG280)</f>
        <v>0.123798399444781</v>
      </c>
      <c r="AH282" s="20"/>
      <c r="AI282" s="65" t="n">
        <f aca="false">_xlfn.STDEV.P(AI256:AI280)</f>
        <v>0.0898402207733681</v>
      </c>
      <c r="AJ282" s="20"/>
      <c r="AK282" s="65" t="n">
        <f aca="false">_xlfn.STDEV.P(AK256:AK280)</f>
        <v>0.200290523719095</v>
      </c>
      <c r="AL282" s="20"/>
      <c r="AM282" s="65"/>
    </row>
    <row r="283" customFormat="false" ht="13.8" hidden="false" customHeight="false" outlineLevel="0" collapsed="false">
      <c r="A283" s="23" t="s">
        <v>51</v>
      </c>
      <c r="B283" s="22"/>
      <c r="C283" s="22"/>
      <c r="D283" s="22"/>
      <c r="E283" s="22"/>
      <c r="F283" s="22"/>
      <c r="G283" s="22"/>
      <c r="H283" s="22"/>
      <c r="I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3.8" hidden="false" customHeight="false" outlineLevel="0" collapsed="false">
      <c r="B284" s="22"/>
      <c r="C284" s="22"/>
      <c r="D284" s="22"/>
      <c r="E284" s="22"/>
      <c r="F284" s="22"/>
      <c r="G284" s="22"/>
      <c r="H284" s="22"/>
      <c r="I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3.8" hidden="false" customHeight="false" outlineLevel="0" collapsed="false">
      <c r="A285" s="6" t="s">
        <v>140</v>
      </c>
      <c r="B285" s="6"/>
      <c r="C285" s="6"/>
      <c r="D285" s="6"/>
      <c r="E285" s="6"/>
      <c r="F285" s="6"/>
      <c r="G285" s="6"/>
      <c r="H285" s="6"/>
      <c r="I285" s="6"/>
      <c r="J285" s="6"/>
      <c r="S285" s="24"/>
      <c r="T285" s="24"/>
      <c r="U285" s="24"/>
      <c r="V285" s="24"/>
      <c r="W285" s="24"/>
      <c r="X285" s="24"/>
      <c r="Y285" s="24"/>
      <c r="Z285" s="24"/>
    </row>
    <row r="286" customFormat="false" ht="13.8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S286" s="24"/>
      <c r="T286" s="24"/>
      <c r="U286" s="24"/>
      <c r="V286" s="24"/>
      <c r="W286" s="24"/>
      <c r="X286" s="24"/>
      <c r="Y286" s="24"/>
      <c r="Z286" s="24"/>
    </row>
    <row r="287" customFormat="false" ht="13.8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S287" s="74"/>
      <c r="T287" s="74"/>
      <c r="U287" s="74"/>
      <c r="V287" s="74"/>
      <c r="W287" s="74"/>
      <c r="X287" s="74"/>
      <c r="Y287" s="74"/>
      <c r="Z287" s="74"/>
    </row>
    <row r="288" customFormat="false" ht="15.8" hidden="false" customHeight="true" outlineLevel="0" collapsed="false">
      <c r="A288" s="7" t="s">
        <v>8</v>
      </c>
      <c r="B288" s="8" t="s">
        <v>188</v>
      </c>
      <c r="C288" s="8"/>
      <c r="D288" s="8"/>
      <c r="E288" s="8"/>
      <c r="F288" s="8"/>
      <c r="G288" s="8"/>
      <c r="H288" s="8"/>
      <c r="I288" s="7" t="s">
        <v>10</v>
      </c>
      <c r="J288" s="37" t="s">
        <v>11</v>
      </c>
      <c r="K288" s="38" t="s">
        <v>189</v>
      </c>
      <c r="L288" s="37" t="s">
        <v>190</v>
      </c>
      <c r="M288" s="38" t="s">
        <v>191</v>
      </c>
      <c r="N288" s="37" t="s">
        <v>12</v>
      </c>
      <c r="O288" s="37" t="s">
        <v>192</v>
      </c>
      <c r="P288" s="7" t="s">
        <v>193</v>
      </c>
      <c r="Q288" s="37" t="s">
        <v>194</v>
      </c>
      <c r="S288" s="8" t="s">
        <v>188</v>
      </c>
      <c r="T288" s="8"/>
      <c r="U288" s="8"/>
      <c r="V288" s="8"/>
      <c r="W288" s="8"/>
      <c r="X288" s="8"/>
      <c r="Y288" s="8"/>
      <c r="Z288" s="8"/>
      <c r="AC288" s="9" t="s">
        <v>196</v>
      </c>
      <c r="AD288" s="9"/>
      <c r="AE288" s="9" t="s">
        <v>197</v>
      </c>
      <c r="AF288" s="9"/>
      <c r="AG288" s="9" t="s">
        <v>198</v>
      </c>
      <c r="AH288" s="9"/>
      <c r="AI288" s="9" t="s">
        <v>199</v>
      </c>
      <c r="AJ288" s="9"/>
      <c r="AK288" s="9" t="s">
        <v>200</v>
      </c>
      <c r="AL288" s="9"/>
      <c r="AM288" s="39" t="s">
        <v>201</v>
      </c>
      <c r="AO288" s="9" t="s">
        <v>196</v>
      </c>
      <c r="AP288" s="9"/>
      <c r="AQ288" s="9" t="s">
        <v>197</v>
      </c>
      <c r="AR288" s="9"/>
      <c r="AS288" s="9" t="s">
        <v>198</v>
      </c>
      <c r="AT288" s="9"/>
      <c r="AU288" s="9" t="s">
        <v>199</v>
      </c>
      <c r="AV288" s="9"/>
      <c r="AW288" s="39" t="s">
        <v>200</v>
      </c>
      <c r="AX288" s="39"/>
    </row>
    <row r="289" customFormat="false" ht="37.75" hidden="false" customHeight="false" outlineLevel="0" collapsed="false">
      <c r="A289" s="7"/>
      <c r="B289" s="9" t="s">
        <v>142</v>
      </c>
      <c r="C289" s="9" t="s">
        <v>143</v>
      </c>
      <c r="D289" s="9" t="s">
        <v>144</v>
      </c>
      <c r="E289" s="9" t="s">
        <v>145</v>
      </c>
      <c r="F289" s="9" t="s">
        <v>146</v>
      </c>
      <c r="G289" s="9" t="s">
        <v>147</v>
      </c>
      <c r="H289" s="9" t="s">
        <v>148</v>
      </c>
      <c r="I289" s="7"/>
      <c r="J289" s="37"/>
      <c r="K289" s="38"/>
      <c r="L289" s="37"/>
      <c r="M289" s="38"/>
      <c r="N289" s="37"/>
      <c r="O289" s="37"/>
      <c r="P289" s="7"/>
      <c r="Q289" s="37"/>
      <c r="S289" s="9" t="s">
        <v>142</v>
      </c>
      <c r="T289" s="9" t="s">
        <v>143</v>
      </c>
      <c r="U289" s="9" t="s">
        <v>144</v>
      </c>
      <c r="V289" s="9" t="s">
        <v>145</v>
      </c>
      <c r="W289" s="9" t="s">
        <v>146</v>
      </c>
      <c r="X289" s="9" t="s">
        <v>147</v>
      </c>
      <c r="Y289" s="9" t="s">
        <v>148</v>
      </c>
      <c r="Z289" s="7" t="s">
        <v>21</v>
      </c>
      <c r="AC289" s="9" t="s">
        <v>202</v>
      </c>
      <c r="AD289" s="9" t="s">
        <v>203</v>
      </c>
      <c r="AE289" s="9" t="s">
        <v>202</v>
      </c>
      <c r="AF289" s="9" t="s">
        <v>203</v>
      </c>
      <c r="AG289" s="9" t="s">
        <v>202</v>
      </c>
      <c r="AH289" s="9" t="s">
        <v>203</v>
      </c>
      <c r="AI289" s="9" t="s">
        <v>202</v>
      </c>
      <c r="AJ289" s="9" t="s">
        <v>203</v>
      </c>
      <c r="AK289" s="9" t="s">
        <v>202</v>
      </c>
      <c r="AL289" s="9" t="s">
        <v>203</v>
      </c>
      <c r="AM289" s="40" t="s">
        <v>204</v>
      </c>
      <c r="AO289" s="9" t="s">
        <v>205</v>
      </c>
      <c r="AP289" s="9" t="s">
        <v>206</v>
      </c>
      <c r="AQ289" s="9" t="s">
        <v>205</v>
      </c>
      <c r="AR289" s="9" t="s">
        <v>206</v>
      </c>
      <c r="AS289" s="9" t="s">
        <v>205</v>
      </c>
      <c r="AT289" s="9" t="s">
        <v>206</v>
      </c>
      <c r="AU289" s="9" t="s">
        <v>205</v>
      </c>
      <c r="AV289" s="9" t="s">
        <v>206</v>
      </c>
      <c r="AW289" s="9" t="s">
        <v>205</v>
      </c>
      <c r="AX289" s="40" t="s">
        <v>206</v>
      </c>
    </row>
    <row r="290" customFormat="false" ht="13.8" hidden="false" customHeight="false" outlineLevel="0" collapsed="false">
      <c r="A290" s="10" t="s">
        <v>22</v>
      </c>
      <c r="B290" s="11"/>
      <c r="C290" s="11"/>
      <c r="D290" s="11"/>
      <c r="E290" s="11"/>
      <c r="F290" s="11"/>
      <c r="G290" s="11"/>
      <c r="H290" s="11"/>
      <c r="I290" s="12" t="n">
        <f aca="false">AO290+AQ290+AS290+AU290+AW290</f>
        <v>0.155779277937187</v>
      </c>
      <c r="J290" s="49" t="n">
        <f aca="false">AP290+AR290+AT290+AV290+AX290</f>
        <v>1174522.63491261</v>
      </c>
      <c r="K290" s="12" t="n">
        <f aca="false">I290-DatosMinisterio!J290</f>
        <v>0</v>
      </c>
      <c r="L290" s="49" t="n">
        <f aca="false">J290-DatosMinisterio!K290</f>
        <v>0.634912613313645</v>
      </c>
      <c r="M290" s="44" t="n">
        <f aca="false">M324</f>
        <v>0.204540460590445</v>
      </c>
      <c r="N290" s="43" t="n">
        <f aca="false">ROUND((N$315*M290),0)</f>
        <v>29301139</v>
      </c>
      <c r="O290" s="43" t="n">
        <f aca="false">N290-DatosMinisterio!L290</f>
        <v>1</v>
      </c>
      <c r="P290" s="14" t="n">
        <f aca="false">N290+J290</f>
        <v>30475661.6349126</v>
      </c>
      <c r="Q290" s="43" t="n">
        <f aca="false">P290-DatosMinisterio!M290</f>
        <v>1.63491261377931</v>
      </c>
      <c r="S290" s="11" t="n">
        <f aca="false">B290+DatosMinisterio!B290</f>
        <v>24649</v>
      </c>
      <c r="T290" s="11" t="n">
        <f aca="false">C290+DatosMinisterio!C290</f>
        <v>65</v>
      </c>
      <c r="U290" s="11" t="n">
        <f aca="false">D290+DatosMinisterio!D290</f>
        <v>1835.18092424597</v>
      </c>
      <c r="V290" s="11" t="n">
        <f aca="false">E290+DatosMinisterio!E290</f>
        <v>1060.51046970052</v>
      </c>
      <c r="W290" s="11" t="n">
        <f aca="false">F290+DatosMinisterio!F290</f>
        <v>502</v>
      </c>
      <c r="X290" s="11" t="n">
        <f aca="false">G290+DatosMinisterio!G290</f>
        <v>1363</v>
      </c>
      <c r="Y290" s="11" t="n">
        <f aca="false">H290+DatosMinisterio!H290</f>
        <v>135</v>
      </c>
      <c r="Z290" s="11" t="n">
        <f aca="false">X290+0.33*Y290</f>
        <v>1407.55</v>
      </c>
      <c r="AC290" s="45" t="n">
        <f aca="false">IF(T290&gt;0,S290/T290,0)</f>
        <v>379.215384615385</v>
      </c>
      <c r="AD290" s="46" t="n">
        <f aca="false">EXP((((AC290-AC$315)/AC$316+2)/4-1.9)^3)</f>
        <v>0.546441088832671</v>
      </c>
      <c r="AE290" s="47" t="n">
        <f aca="false">S290/U290</f>
        <v>13.4313732637166</v>
      </c>
      <c r="AF290" s="46" t="n">
        <f aca="false">EXP((((AE290-AE$315)/AE$316+2)/4-1.9)^3)</f>
        <v>0.00926123546420298</v>
      </c>
      <c r="AG290" s="46" t="n">
        <f aca="false">V290/U290</f>
        <v>0.57787788423981</v>
      </c>
      <c r="AH290" s="46" t="n">
        <f aca="false">EXP((((AG290-AG$315)/AG$316+2)/4-1.9)^3)</f>
        <v>0.0752919475430739</v>
      </c>
      <c r="AI290" s="46" t="n">
        <f aca="false">W290/U290</f>
        <v>0.273542512003965</v>
      </c>
      <c r="AJ290" s="46" t="n">
        <f aca="false">EXP((((AI290-AI$315)/AI$316+2)/4-1.9)^3)</f>
        <v>0.62338986963573</v>
      </c>
      <c r="AK290" s="46" t="n">
        <f aca="false">Z290/U290</f>
        <v>0.766981599145777</v>
      </c>
      <c r="AL290" s="46" t="n">
        <f aca="false">EXP((((AK290-AK$315)/AK$316+2)/4-1.9)^3)</f>
        <v>0.603749591645993</v>
      </c>
      <c r="AM290" s="46" t="n">
        <f aca="false">0.01*AD290+0.15*AF290+0.24*AH290+0.25*AJ290+0.35*AL290</f>
        <v>0.392083488103325</v>
      </c>
      <c r="AO290" s="48" t="n">
        <f aca="false">AO324</f>
        <v>0.00193711218151395</v>
      </c>
      <c r="AP290" s="49" t="n">
        <f aca="false">AO290*$J$315</f>
        <v>14605.1652933613</v>
      </c>
      <c r="AQ290" s="48" t="n">
        <f aca="false">AQ324</f>
        <v>0.00044730541259881</v>
      </c>
      <c r="AR290" s="49" t="n">
        <f aca="false">AQ290*$J$315</f>
        <v>3372.53027984933</v>
      </c>
      <c r="AS290" s="48" t="n">
        <f aca="false">AS324</f>
        <v>0.00578956448710779</v>
      </c>
      <c r="AT290" s="49" t="n">
        <f aca="false">AS290*$J$315</f>
        <v>43651.3419913027</v>
      </c>
      <c r="AU290" s="48" t="n">
        <f aca="false">AU324</f>
        <v>0.0564108640193268</v>
      </c>
      <c r="AV290" s="49" t="n">
        <f aca="false">AU290*$J$315</f>
        <v>425318.678601094</v>
      </c>
      <c r="AW290" s="48" t="n">
        <f aca="false">AW324</f>
        <v>0.0911944318366396</v>
      </c>
      <c r="AX290" s="49" t="n">
        <f aca="false">AW290*$J$315</f>
        <v>687574.918747007</v>
      </c>
    </row>
    <row r="291" customFormat="false" ht="13.8" hidden="false" customHeight="false" outlineLevel="0" collapsed="false">
      <c r="A291" s="13" t="s">
        <v>23</v>
      </c>
      <c r="B291" s="14"/>
      <c r="C291" s="14"/>
      <c r="D291" s="14"/>
      <c r="E291" s="14"/>
      <c r="F291" s="14"/>
      <c r="G291" s="14"/>
      <c r="H291" s="14"/>
      <c r="I291" s="15" t="n">
        <f aca="false">AO291+AQ291+AS291+AU291+AW291</f>
        <v>0.119055386363082</v>
      </c>
      <c r="J291" s="43" t="n">
        <f aca="false">AP291+AR291+AT291+AV291+AX291</f>
        <v>897637.015290888</v>
      </c>
      <c r="K291" s="15" t="n">
        <f aca="false">I291-DatosMinisterio!J291</f>
        <v>0</v>
      </c>
      <c r="L291" s="43" t="n">
        <f aca="false">J291-DatosMinisterio!K291</f>
        <v>0.015290888142772</v>
      </c>
      <c r="M291" s="44" t="n">
        <f aca="false">M325</f>
        <v>0.127897128737278</v>
      </c>
      <c r="N291" s="43" t="n">
        <f aca="false">ROUND((N$315*M291),0)</f>
        <v>18321712</v>
      </c>
      <c r="O291" s="43" t="n">
        <f aca="false">N291-DatosMinisterio!L291</f>
        <v>-2</v>
      </c>
      <c r="P291" s="14" t="n">
        <f aca="false">N291+J291</f>
        <v>19219349.0152909</v>
      </c>
      <c r="Q291" s="43" t="n">
        <f aca="false">P291-DatosMinisterio!M291</f>
        <v>-1.984709110111</v>
      </c>
      <c r="S291" s="14" t="n">
        <f aca="false">B291+DatosMinisterio!B291</f>
        <v>18771</v>
      </c>
      <c r="T291" s="14" t="n">
        <f aca="false">C291+DatosMinisterio!C291</f>
        <v>43</v>
      </c>
      <c r="U291" s="14" t="n">
        <f aca="false">D291+DatosMinisterio!D291</f>
        <v>1720.2262239714</v>
      </c>
      <c r="V291" s="14" t="n">
        <f aca="false">E291+DatosMinisterio!E291</f>
        <v>1024.88531488049</v>
      </c>
      <c r="W291" s="14" t="n">
        <f aca="false">F291+DatosMinisterio!F291</f>
        <v>350</v>
      </c>
      <c r="X291" s="14" t="n">
        <f aca="false">G291+DatosMinisterio!G291</f>
        <v>1059</v>
      </c>
      <c r="Y291" s="14" t="n">
        <f aca="false">H291+DatosMinisterio!H291</f>
        <v>102</v>
      </c>
      <c r="Z291" s="14" t="n">
        <f aca="false">X291+0.33*Y291</f>
        <v>1092.66</v>
      </c>
      <c r="AC291" s="50" t="n">
        <f aca="false">IF(T291&gt;0,S291/T291,0)</f>
        <v>436.53488372093</v>
      </c>
      <c r="AD291" s="51" t="n">
        <f aca="false">EXP((((AC291-AC$315)/AC$316+2)/4-1.9)^3)</f>
        <v>0.73730989868343</v>
      </c>
      <c r="AE291" s="52" t="n">
        <f aca="false">S291/U291</f>
        <v>10.9119368943605</v>
      </c>
      <c r="AF291" s="51" t="n">
        <f aca="false">EXP((((AE291-AE$315)/AE$316+2)/4-1.9)^3)</f>
        <v>0.00425449125474517</v>
      </c>
      <c r="AG291" s="51" t="n">
        <f aca="false">V291/U291</f>
        <v>0.595785194178931</v>
      </c>
      <c r="AH291" s="51" t="n">
        <f aca="false">EXP((((AG291-AG$315)/AG$316+2)/4-1.9)^3)</f>
        <v>0.0936642779457668</v>
      </c>
      <c r="AI291" s="51" t="n">
        <f aca="false">W291/U291</f>
        <v>0.203461611689637</v>
      </c>
      <c r="AJ291" s="51" t="n">
        <f aca="false">EXP((((AI291-AI$315)/AI$316+2)/4-1.9)^3)</f>
        <v>0.348191770666836</v>
      </c>
      <c r="AK291" s="51" t="n">
        <f aca="false">Z291/U291</f>
        <v>0.635183898939426</v>
      </c>
      <c r="AL291" s="51" t="n">
        <f aca="false">EXP((((AK291-AK$315)/AK$316+2)/4-1.9)^3)</f>
        <v>0.412038933444469</v>
      </c>
      <c r="AM291" s="51" t="n">
        <f aca="false">0.01*AD291+0.15*AF291+0.24*AH291+0.25*AJ291+0.35*AL291</f>
        <v>0.261752268754303</v>
      </c>
      <c r="AO291" s="44" t="n">
        <f aca="false">AO325</f>
        <v>0.00276529384305105</v>
      </c>
      <c r="AP291" s="43" t="n">
        <f aca="false">AO291*$J$315</f>
        <v>20849.3726114044</v>
      </c>
      <c r="AQ291" s="44" t="n">
        <f aca="false">AQ325</f>
        <v>0.000128851283655494</v>
      </c>
      <c r="AR291" s="43" t="n">
        <f aca="false">AQ291*$J$315</f>
        <v>971.4947404747</v>
      </c>
      <c r="AS291" s="44" t="n">
        <f aca="false">AS325</f>
        <v>0.00901577040261763</v>
      </c>
      <c r="AT291" s="43" t="n">
        <f aca="false">AS291*$J$315</f>
        <v>67975.8344580297</v>
      </c>
      <c r="AU291" s="44" t="n">
        <f aca="false">AU325</f>
        <v>0.039590810792679</v>
      </c>
      <c r="AV291" s="43" t="n">
        <f aca="false">AU291*$J$315</f>
        <v>298501.21291032</v>
      </c>
      <c r="AW291" s="44" t="n">
        <f aca="false">AW325</f>
        <v>0.0675546600410788</v>
      </c>
      <c r="AX291" s="43" t="n">
        <f aca="false">AW291*$J$315</f>
        <v>509339.10057066</v>
      </c>
    </row>
    <row r="292" customFormat="false" ht="13.8" hidden="false" customHeight="false" outlineLevel="0" collapsed="false">
      <c r="A292" s="13" t="s">
        <v>24</v>
      </c>
      <c r="B292" s="14"/>
      <c r="C292" s="14"/>
      <c r="D292" s="14"/>
      <c r="E292" s="14"/>
      <c r="F292" s="14"/>
      <c r="G292" s="14"/>
      <c r="H292" s="14"/>
      <c r="I292" s="15" t="n">
        <f aca="false">AO292+AQ292+AS292+AU292+AW292</f>
        <v>0.0764342840581935</v>
      </c>
      <c r="J292" s="43" t="n">
        <f aca="false">AP292+AR292+AT292+AV292+AX292</f>
        <v>576288.437707915</v>
      </c>
      <c r="K292" s="15" t="n">
        <f aca="false">I292-DatosMinisterio!J292</f>
        <v>4.02455846426619E-016</v>
      </c>
      <c r="L292" s="43" t="n">
        <f aca="false">J292-DatosMinisterio!K292</f>
        <v>0.437707915087231</v>
      </c>
      <c r="M292" s="44" t="n">
        <f aca="false">M326</f>
        <v>0.0748167214748244</v>
      </c>
      <c r="N292" s="43" t="n">
        <f aca="false">ROUND((N$315*M292),0)</f>
        <v>10717758</v>
      </c>
      <c r="O292" s="43" t="n">
        <f aca="false">N292-DatosMinisterio!L292</f>
        <v>0</v>
      </c>
      <c r="P292" s="14" t="n">
        <f aca="false">N292+J292</f>
        <v>11294046.4377079</v>
      </c>
      <c r="Q292" s="43" t="n">
        <f aca="false">P292-DatosMinisterio!M292</f>
        <v>0.437707915902138</v>
      </c>
      <c r="S292" s="14" t="n">
        <f aca="false">B292+DatosMinisterio!B292</f>
        <v>21780</v>
      </c>
      <c r="T292" s="14" t="n">
        <f aca="false">C292+DatosMinisterio!C292</f>
        <v>97</v>
      </c>
      <c r="U292" s="14" t="n">
        <f aca="false">D292+DatosMinisterio!D292</f>
        <v>1300.36110638825</v>
      </c>
      <c r="V292" s="14" t="n">
        <f aca="false">E292+DatosMinisterio!E292</f>
        <v>881.383833660982</v>
      </c>
      <c r="W292" s="14" t="n">
        <f aca="false">F292+DatosMinisterio!F292</f>
        <v>227</v>
      </c>
      <c r="X292" s="14" t="n">
        <f aca="false">G292+DatosMinisterio!G292</f>
        <v>677</v>
      </c>
      <c r="Y292" s="14" t="n">
        <f aca="false">H292+DatosMinisterio!H292</f>
        <v>21</v>
      </c>
      <c r="Z292" s="14" t="n">
        <f aca="false">X292+0.33*Y292</f>
        <v>683.93</v>
      </c>
      <c r="AC292" s="50" t="n">
        <f aca="false">IF(T292&gt;0,S292/T292,0)</f>
        <v>224.536082474227</v>
      </c>
      <c r="AD292" s="51" t="n">
        <f aca="false">EXP((((AC292-AC$315)/AC$316+2)/4-1.9)^3)</f>
        <v>0.105066368279263</v>
      </c>
      <c r="AE292" s="52" t="n">
        <f aca="false">S292/U292</f>
        <v>16.7491936609008</v>
      </c>
      <c r="AF292" s="51" t="n">
        <f aca="false">EXP((((AE292-AE$315)/AE$316+2)/4-1.9)^3)</f>
        <v>0.02292953977942</v>
      </c>
      <c r="AG292" s="51" t="n">
        <f aca="false">V292/U292</f>
        <v>0.677799289236683</v>
      </c>
      <c r="AH292" s="51" t="n">
        <f aca="false">EXP((((AG292-AG$315)/AG$316+2)/4-1.9)^3)</f>
        <v>0.217860899732072</v>
      </c>
      <c r="AI292" s="51" t="n">
        <f aca="false">W292/U292</f>
        <v>0.174566894445568</v>
      </c>
      <c r="AJ292" s="51" t="n">
        <f aca="false">EXP((((AI292-AI$315)/AI$316+2)/4-1.9)^3)</f>
        <v>0.248548933437989</v>
      </c>
      <c r="AK292" s="51" t="n">
        <f aca="false">Z292/U292</f>
        <v>0.525953903604218</v>
      </c>
      <c r="AL292" s="51" t="n">
        <f aca="false">EXP((((AK292-AK$315)/AK$316+2)/4-1.9)^3)</f>
        <v>0.267028952277535</v>
      </c>
      <c r="AM292" s="51" t="n">
        <f aca="false">0.01*AD292+0.15*AF292+0.24*AH292+0.25*AJ292+0.35*AL292</f>
        <v>0.212374077242038</v>
      </c>
      <c r="AO292" s="44" t="n">
        <f aca="false">AO326</f>
        <v>0.000350674106146677</v>
      </c>
      <c r="AP292" s="43" t="n">
        <f aca="false">AO292*$J$315</f>
        <v>2643.96318047575</v>
      </c>
      <c r="AQ292" s="44" t="n">
        <f aca="false">AQ326</f>
        <v>0.00127191079195995</v>
      </c>
      <c r="AR292" s="43" t="n">
        <f aca="false">AQ292*$J$315</f>
        <v>9589.77364979799</v>
      </c>
      <c r="AS292" s="44" t="n">
        <f aca="false">AS326</f>
        <v>0.0192736366069742</v>
      </c>
      <c r="AT292" s="43" t="n">
        <f aca="false">AS292*$J$315</f>
        <v>145316.647706503</v>
      </c>
      <c r="AU292" s="44" t="n">
        <f aca="false">AU326</f>
        <v>0.0219097563303469</v>
      </c>
      <c r="AV292" s="43" t="n">
        <f aca="false">AU292*$J$315</f>
        <v>165192.091503907</v>
      </c>
      <c r="AW292" s="44" t="n">
        <f aca="false">AW326</f>
        <v>0.0336283062227657</v>
      </c>
      <c r="AX292" s="43" t="n">
        <f aca="false">AW292*$J$315</f>
        <v>253545.961667232</v>
      </c>
    </row>
    <row r="293" customFormat="false" ht="13.8" hidden="false" customHeight="false" outlineLevel="0" collapsed="false">
      <c r="A293" s="13" t="s">
        <v>25</v>
      </c>
      <c r="B293" s="14"/>
      <c r="C293" s="14"/>
      <c r="D293" s="14"/>
      <c r="E293" s="14"/>
      <c r="F293" s="14"/>
      <c r="G293" s="14"/>
      <c r="H293" s="14"/>
      <c r="I293" s="15" t="n">
        <f aca="false">AO293+AQ293+AS293+AU293+AW293</f>
        <v>0.0565733087757286</v>
      </c>
      <c r="J293" s="43" t="n">
        <f aca="false">AP293+AR293+AT293+AV293+AX293</f>
        <v>426543.456670701</v>
      </c>
      <c r="K293" s="15" t="n">
        <f aca="false">I293-DatosMinisterio!J293</f>
        <v>0</v>
      </c>
      <c r="L293" s="43" t="n">
        <f aca="false">J293-DatosMinisterio!K293</f>
        <v>0.456670701154508</v>
      </c>
      <c r="M293" s="44" t="n">
        <f aca="false">M327</f>
        <v>0.0566261173302829</v>
      </c>
      <c r="N293" s="43" t="n">
        <f aca="false">ROUND((N$315*M293),0)</f>
        <v>8111890</v>
      </c>
      <c r="O293" s="43" t="n">
        <f aca="false">N293-DatosMinisterio!L293</f>
        <v>0</v>
      </c>
      <c r="P293" s="14" t="n">
        <f aca="false">N293+J293</f>
        <v>8538433.4566707</v>
      </c>
      <c r="Q293" s="43" t="n">
        <f aca="false">P293-DatosMinisterio!M293</f>
        <v>0.456670701503754</v>
      </c>
      <c r="S293" s="14" t="n">
        <f aca="false">B293+DatosMinisterio!B293</f>
        <v>12981</v>
      </c>
      <c r="T293" s="14" t="n">
        <f aca="false">C293+DatosMinisterio!C293</f>
        <v>54</v>
      </c>
      <c r="U293" s="14" t="n">
        <f aca="false">D293+DatosMinisterio!D293</f>
        <v>550.885123871891</v>
      </c>
      <c r="V293" s="14" t="n">
        <f aca="false">E293+DatosMinisterio!E293</f>
        <v>355.261817553425</v>
      </c>
      <c r="W293" s="14" t="n">
        <f aca="false">F293+DatosMinisterio!F293</f>
        <v>88</v>
      </c>
      <c r="X293" s="14" t="n">
        <f aca="false">G293+DatosMinisterio!G293</f>
        <v>199</v>
      </c>
      <c r="Y293" s="14" t="n">
        <f aca="false">H293+DatosMinisterio!H293</f>
        <v>60</v>
      </c>
      <c r="Z293" s="14" t="n">
        <f aca="false">X293+0.33*Y293</f>
        <v>218.8</v>
      </c>
      <c r="AC293" s="50" t="n">
        <f aca="false">IF(T293&gt;0,S293/T293,0)</f>
        <v>240.388888888889</v>
      </c>
      <c r="AD293" s="51" t="n">
        <f aca="false">EXP((((AC293-AC$315)/AC$316+2)/4-1.9)^3)</f>
        <v>0.133186280219768</v>
      </c>
      <c r="AE293" s="52" t="n">
        <f aca="false">S293/U293</f>
        <v>23.5638964232019</v>
      </c>
      <c r="AF293" s="51" t="n">
        <f aca="false">EXP((((AE293-AE$315)/AE$316+2)/4-1.9)^3)</f>
        <v>0.100664492144993</v>
      </c>
      <c r="AG293" s="51" t="n">
        <f aca="false">V293/U293</f>
        <v>0.644892741079067</v>
      </c>
      <c r="AH293" s="51" t="n">
        <f aca="false">EXP((((AG293-AG$315)/AG$316+2)/4-1.9)^3)</f>
        <v>0.159925730530335</v>
      </c>
      <c r="AI293" s="51" t="n">
        <f aca="false">W293/U293</f>
        <v>0.159742923137029</v>
      </c>
      <c r="AJ293" s="51" t="n">
        <f aca="false">EXP((((AI293-AI$315)/AI$316+2)/4-1.9)^3)</f>
        <v>0.203931402999723</v>
      </c>
      <c r="AK293" s="51" t="n">
        <f aca="false">Z293/U293</f>
        <v>0.397178995254339</v>
      </c>
      <c r="AL293" s="51" t="n">
        <f aca="false">EXP((((AK293-AK$315)/AK$316+2)/4-1.9)^3)</f>
        <v>0.136668154002265</v>
      </c>
      <c r="AM293" s="51" t="n">
        <f aca="false">0.01*AD293+0.15*AF293+0.24*AH293+0.25*AJ293+0.35*AL293</f>
        <v>0.153630416601951</v>
      </c>
      <c r="AO293" s="44" t="n">
        <f aca="false">AO327</f>
        <v>0.000489763691634145</v>
      </c>
      <c r="AP293" s="43" t="n">
        <f aca="false">AO293*$J$315</f>
        <v>3692.65122550261</v>
      </c>
      <c r="AQ293" s="44" t="n">
        <f aca="false">AQ327</f>
        <v>0.00898993239803099</v>
      </c>
      <c r="AR293" s="43" t="n">
        <f aca="false">AQ293*$J$315</f>
        <v>67781.0247142059</v>
      </c>
      <c r="AS293" s="44" t="n">
        <f aca="false">AS327</f>
        <v>0.0154436870110921</v>
      </c>
      <c r="AT293" s="43" t="n">
        <f aca="false">AS293*$J$315</f>
        <v>116440.133766364</v>
      </c>
      <c r="AU293" s="44" t="n">
        <f aca="false">AU327</f>
        <v>0.0221107325384848</v>
      </c>
      <c r="AV293" s="43" t="n">
        <f aca="false">AU293*$J$315</f>
        <v>166707.38358038</v>
      </c>
      <c r="AW293" s="44" t="n">
        <f aca="false">AW327</f>
        <v>0.00953919313648654</v>
      </c>
      <c r="AX293" s="43" t="n">
        <f aca="false">AW293*$J$315</f>
        <v>71922.2633842489</v>
      </c>
    </row>
    <row r="294" customFormat="false" ht="13.8" hidden="false" customHeight="false" outlineLevel="0" collapsed="false">
      <c r="A294" s="13" t="s">
        <v>26</v>
      </c>
      <c r="B294" s="14"/>
      <c r="C294" s="14"/>
      <c r="D294" s="14"/>
      <c r="E294" s="14"/>
      <c r="F294" s="14"/>
      <c r="G294" s="14"/>
      <c r="H294" s="14"/>
      <c r="I294" s="15" t="n">
        <f aca="false">AO294+AQ294+AS294+AU294+AW294</f>
        <v>0.0516145741579119</v>
      </c>
      <c r="J294" s="43" t="n">
        <f aca="false">AP294+AR294+AT294+AV294+AX294</f>
        <v>389156.288580868</v>
      </c>
      <c r="K294" s="15" t="n">
        <f aca="false">I294-DatosMinisterio!J294</f>
        <v>0</v>
      </c>
      <c r="L294" s="43" t="n">
        <f aca="false">J294-DatosMinisterio!K294</f>
        <v>0.288580867927521</v>
      </c>
      <c r="M294" s="44" t="n">
        <f aca="false">M328</f>
        <v>0.051419493900054</v>
      </c>
      <c r="N294" s="43" t="n">
        <f aca="false">ROUND((N$315*M294),0)</f>
        <v>7366023</v>
      </c>
      <c r="O294" s="43" t="n">
        <f aca="false">N294-DatosMinisterio!L294</f>
        <v>0</v>
      </c>
      <c r="P294" s="14" t="n">
        <f aca="false">N294+J294</f>
        <v>7755179.28858087</v>
      </c>
      <c r="Q294" s="43" t="n">
        <f aca="false">P294-DatosMinisterio!M294</f>
        <v>0.288580868393183</v>
      </c>
      <c r="S294" s="14" t="n">
        <f aca="false">B294+DatosMinisterio!B294</f>
        <v>14462</v>
      </c>
      <c r="T294" s="14" t="n">
        <f aca="false">C294+DatosMinisterio!C294</f>
        <v>76</v>
      </c>
      <c r="U294" s="14" t="n">
        <f aca="false">D294+DatosMinisterio!D294</f>
        <v>372.996176517972</v>
      </c>
      <c r="V294" s="14" t="n">
        <f aca="false">E294+DatosMinisterio!E294</f>
        <v>212.85934073052</v>
      </c>
      <c r="W294" s="14" t="n">
        <f aca="false">F294+DatosMinisterio!F294</f>
        <v>76</v>
      </c>
      <c r="X294" s="14" t="n">
        <f aca="false">G294+DatosMinisterio!G294</f>
        <v>191</v>
      </c>
      <c r="Y294" s="14" t="n">
        <f aca="false">H294+DatosMinisterio!H294</f>
        <v>6</v>
      </c>
      <c r="Z294" s="14" t="n">
        <f aca="false">X294+0.33*Y294</f>
        <v>192.98</v>
      </c>
      <c r="AC294" s="50" t="n">
        <f aca="false">IF(T294&gt;0,S294/T294,0)</f>
        <v>190.289473684211</v>
      </c>
      <c r="AD294" s="51" t="n">
        <f aca="false">EXP((((AC294-AC$315)/AC$316+2)/4-1.9)^3)</f>
        <v>0.0591622638046009</v>
      </c>
      <c r="AE294" s="52" t="n">
        <f aca="false">S294/U294</f>
        <v>38.7725154048682</v>
      </c>
      <c r="AF294" s="51" t="n">
        <f aca="false">EXP((((AE294-AE$315)/AE$316+2)/4-1.9)^3)</f>
        <v>0.612638309695384</v>
      </c>
      <c r="AG294" s="51" t="n">
        <f aca="false">V294/U294</f>
        <v>0.570674323575174</v>
      </c>
      <c r="AH294" s="51" t="n">
        <f aca="false">EXP((((AG294-AG$315)/AG$316+2)/4-1.9)^3)</f>
        <v>0.0687095196841207</v>
      </c>
      <c r="AI294" s="51" t="n">
        <f aca="false">W294/U294</f>
        <v>0.20375543982644</v>
      </c>
      <c r="AJ294" s="51" t="n">
        <f aca="false">EXP((((AI294-AI$315)/AI$316+2)/4-1.9)^3)</f>
        <v>0.349277550617694</v>
      </c>
      <c r="AK294" s="51" t="n">
        <f aca="false">Z294/U294</f>
        <v>0.517377957601401</v>
      </c>
      <c r="AL294" s="51" t="n">
        <f aca="false">EXP((((AK294-AK$315)/AK$316+2)/4-1.9)^3)</f>
        <v>0.256804593647676</v>
      </c>
      <c r="AM294" s="51" t="n">
        <f aca="false">0.01*AD294+0.15*AF294+0.24*AH294+0.25*AJ294+0.35*AL294</f>
        <v>0.286178649247652</v>
      </c>
      <c r="AO294" s="44" t="n">
        <f aca="false">AO328</f>
        <v>0.000140605731811674</v>
      </c>
      <c r="AP294" s="43" t="n">
        <f aca="false">AO294*$J$315</f>
        <v>1060.11927130548</v>
      </c>
      <c r="AQ294" s="44" t="n">
        <f aca="false">AQ328</f>
        <v>0.00878266591892789</v>
      </c>
      <c r="AR294" s="43" t="n">
        <f aca="false">AQ294*$J$315</f>
        <v>66218.3061396379</v>
      </c>
      <c r="AS294" s="44" t="n">
        <f aca="false">AS328</f>
        <v>0.00434842444702809</v>
      </c>
      <c r="AT294" s="43" t="n">
        <f aca="false">AS294*$J$315</f>
        <v>32785.6375178554</v>
      </c>
      <c r="AU294" s="44" t="n">
        <f aca="false">AU328</f>
        <v>0.0204486772868931</v>
      </c>
      <c r="AV294" s="43" t="n">
        <f aca="false">AU294*$J$315</f>
        <v>154176.053744219</v>
      </c>
      <c r="AW294" s="44" t="n">
        <f aca="false">AW328</f>
        <v>0.0178942007732511</v>
      </c>
      <c r="AX294" s="43" t="n">
        <f aca="false">AW294*$J$315</f>
        <v>134916.17190785</v>
      </c>
    </row>
    <row r="295" customFormat="false" ht="13.8" hidden="false" customHeight="false" outlineLevel="0" collapsed="false">
      <c r="A295" s="13" t="s">
        <v>27</v>
      </c>
      <c r="B295" s="14"/>
      <c r="C295" s="14"/>
      <c r="D295" s="14"/>
      <c r="E295" s="14"/>
      <c r="F295" s="14"/>
      <c r="G295" s="14"/>
      <c r="H295" s="14"/>
      <c r="I295" s="15" t="n">
        <f aca="false">AO295+AQ295+AS295+AU295+AW295</f>
        <v>0.0422675305111948</v>
      </c>
      <c r="J295" s="43" t="n">
        <f aca="false">AP295+AR295+AT295+AV295+AX295</f>
        <v>318682.766826504</v>
      </c>
      <c r="K295" s="15" t="n">
        <f aca="false">I295-DatosMinisterio!J295</f>
        <v>0</v>
      </c>
      <c r="L295" s="43" t="n">
        <f aca="false">J295-DatosMinisterio!K295</f>
        <v>-0.233173495915253</v>
      </c>
      <c r="M295" s="44" t="n">
        <f aca="false">M329</f>
        <v>0.0662280707671747</v>
      </c>
      <c r="N295" s="43" t="n">
        <f aca="false">ROUND((N$315*M295),0)</f>
        <v>9487403</v>
      </c>
      <c r="O295" s="43" t="n">
        <f aca="false">N295-DatosMinisterio!L295</f>
        <v>-1</v>
      </c>
      <c r="P295" s="14" t="n">
        <f aca="false">N295+J295</f>
        <v>9806085.7668265</v>
      </c>
      <c r="Q295" s="43" t="n">
        <f aca="false">P295-DatosMinisterio!M295</f>
        <v>-1.23317349515855</v>
      </c>
      <c r="S295" s="14" t="n">
        <f aca="false">B295+DatosMinisterio!B295</f>
        <v>18538</v>
      </c>
      <c r="T295" s="14" t="n">
        <f aca="false">C295+DatosMinisterio!C295</f>
        <v>98</v>
      </c>
      <c r="U295" s="14" t="n">
        <f aca="false">D295+DatosMinisterio!D295</f>
        <v>916.584001027221</v>
      </c>
      <c r="V295" s="14" t="n">
        <f aca="false">E295+DatosMinisterio!E295</f>
        <v>561.402182845403</v>
      </c>
      <c r="W295" s="14" t="n">
        <f aca="false">F295+DatosMinisterio!F295</f>
        <v>136</v>
      </c>
      <c r="X295" s="14" t="n">
        <f aca="false">G295+DatosMinisterio!G295</f>
        <v>286</v>
      </c>
      <c r="Y295" s="14" t="n">
        <f aca="false">H295+DatosMinisterio!H295</f>
        <v>12</v>
      </c>
      <c r="Z295" s="14" t="n">
        <f aca="false">X295+0.33*Y295</f>
        <v>289.96</v>
      </c>
      <c r="AC295" s="50" t="n">
        <f aca="false">IF(T295&gt;0,S295/T295,0)</f>
        <v>189.163265306122</v>
      </c>
      <c r="AD295" s="51" t="n">
        <f aca="false">EXP((((AC295-AC$315)/AC$316+2)/4-1.9)^3)</f>
        <v>0.0579686791544368</v>
      </c>
      <c r="AE295" s="52" t="n">
        <f aca="false">S295/U295</f>
        <v>20.2250966405963</v>
      </c>
      <c r="AF295" s="51" t="n">
        <f aca="false">EXP((((AE295-AE$315)/AE$316+2)/4-1.9)^3)</f>
        <v>0.0518297956866799</v>
      </c>
      <c r="AG295" s="51" t="n">
        <f aca="false">V295/U295</f>
        <v>0.612493980056641</v>
      </c>
      <c r="AH295" s="51" t="n">
        <f aca="false">EXP((((AG295-AG$315)/AG$316+2)/4-1.9)^3)</f>
        <v>0.113526127730478</v>
      </c>
      <c r="AI295" s="51" t="n">
        <f aca="false">W295/U295</f>
        <v>0.148377017106543</v>
      </c>
      <c r="AJ295" s="51" t="n">
        <f aca="false">EXP((((AI295-AI$315)/AI$316+2)/4-1.9)^3)</f>
        <v>0.173121244510073</v>
      </c>
      <c r="AK295" s="51" t="n">
        <f aca="false">Z295/U295</f>
        <v>0.31634852853098</v>
      </c>
      <c r="AL295" s="51" t="n">
        <f aca="false">EXP((((AK295-AK$315)/AK$316+2)/4-1.9)^3)</f>
        <v>0.0813725468737445</v>
      </c>
      <c r="AM295" s="51" t="n">
        <f aca="false">0.01*AD295+0.15*AF295+0.24*AH295+0.25*AJ295+0.35*AL295</f>
        <v>0.10736112933319</v>
      </c>
      <c r="AO295" s="44" t="n">
        <f aca="false">AO329</f>
        <v>0.00018586256487521</v>
      </c>
      <c r="AP295" s="43" t="n">
        <f aca="false">AO295*$J$315</f>
        <v>1401.34036002446</v>
      </c>
      <c r="AQ295" s="44" t="n">
        <f aca="false">AQ329</f>
        <v>0.00321080427318294</v>
      </c>
      <c r="AR295" s="43" t="n">
        <f aca="false">AQ295*$J$315</f>
        <v>24208.3693355422</v>
      </c>
      <c r="AS295" s="44" t="n">
        <f aca="false">AS329</f>
        <v>0.00781268085715092</v>
      </c>
      <c r="AT295" s="43" t="n">
        <f aca="false">AS295*$J$315</f>
        <v>58904.9495387456</v>
      </c>
      <c r="AU295" s="44" t="n">
        <f aca="false">AU329</f>
        <v>0.0185335885655754</v>
      </c>
      <c r="AV295" s="43" t="n">
        <f aca="false">AU295*$J$315</f>
        <v>139736.937830738</v>
      </c>
      <c r="AW295" s="44" t="n">
        <f aca="false">AW329</f>
        <v>0.0125245942504103</v>
      </c>
      <c r="AX295" s="43" t="n">
        <f aca="false">AW295*$J$315</f>
        <v>94431.1697614541</v>
      </c>
    </row>
    <row r="296" customFormat="false" ht="13.8" hidden="false" customHeight="false" outlineLevel="0" collapsed="false">
      <c r="A296" s="13" t="s">
        <v>28</v>
      </c>
      <c r="B296" s="14"/>
      <c r="C296" s="14"/>
      <c r="D296" s="14"/>
      <c r="E296" s="14"/>
      <c r="F296" s="14"/>
      <c r="G296" s="14"/>
      <c r="H296" s="14"/>
      <c r="I296" s="15" t="n">
        <f aca="false">AO296+AQ296+AS296+AU296+AW296</f>
        <v>0.0244217302594379</v>
      </c>
      <c r="J296" s="43" t="n">
        <f aca="false">AP296+AR296+AT296+AV296+AX296</f>
        <v>184131.518346143</v>
      </c>
      <c r="K296" s="15" t="n">
        <f aca="false">I296-DatosMinisterio!J296</f>
        <v>0</v>
      </c>
      <c r="L296" s="43" t="n">
        <f aca="false">J296-DatosMinisterio!K296</f>
        <v>0.518346143129747</v>
      </c>
      <c r="M296" s="44" t="n">
        <f aca="false">M330</f>
        <v>0.0507173852968546</v>
      </c>
      <c r="N296" s="43" t="n">
        <f aca="false">ROUND((N$315*M296),0)</f>
        <v>7265443</v>
      </c>
      <c r="O296" s="43" t="n">
        <f aca="false">N296-DatosMinisterio!L296</f>
        <v>1</v>
      </c>
      <c r="P296" s="14" t="n">
        <f aca="false">N296+J296</f>
        <v>7449574.51834614</v>
      </c>
      <c r="Q296" s="43" t="n">
        <f aca="false">P296-DatosMinisterio!M296</f>
        <v>1.51834614295512</v>
      </c>
      <c r="S296" s="14" t="n">
        <f aca="false">B296+DatosMinisterio!B296</f>
        <v>11081</v>
      </c>
      <c r="T296" s="14" t="n">
        <f aca="false">C296+DatosMinisterio!C296</f>
        <v>58</v>
      </c>
      <c r="U296" s="14" t="n">
        <f aca="false">D296+DatosMinisterio!D296</f>
        <v>761.910839160839</v>
      </c>
      <c r="V296" s="14" t="n">
        <f aca="false">E296+DatosMinisterio!E296</f>
        <v>406.433566433566</v>
      </c>
      <c r="W296" s="14" t="n">
        <f aca="false">F296+DatosMinisterio!F296</f>
        <v>124</v>
      </c>
      <c r="X296" s="14" t="n">
        <f aca="false">G296+DatosMinisterio!G296</f>
        <v>315</v>
      </c>
      <c r="Y296" s="14" t="n">
        <f aca="false">H296+DatosMinisterio!H296</f>
        <v>18</v>
      </c>
      <c r="Z296" s="14" t="n">
        <f aca="false">X296+0.33*Y296</f>
        <v>320.94</v>
      </c>
      <c r="AC296" s="50" t="n">
        <f aca="false">IF(T296&gt;0,S296/T296,0)</f>
        <v>191.051724137931</v>
      </c>
      <c r="AD296" s="51" t="n">
        <f aca="false">EXP((((AC296-AC$315)/AC$316+2)/4-1.9)^3)</f>
        <v>0.0599807131730534</v>
      </c>
      <c r="AE296" s="52" t="n">
        <f aca="false">S296/U296</f>
        <v>14.5436964936796</v>
      </c>
      <c r="AF296" s="51" t="n">
        <f aca="false">EXP((((AE296-AE$315)/AE$316+2)/4-1.9)^3)</f>
        <v>0.0127345267575003</v>
      </c>
      <c r="AG296" s="51" t="n">
        <f aca="false">V296/U296</f>
        <v>0.533439801015573</v>
      </c>
      <c r="AH296" s="51" t="n">
        <f aca="false">EXP((((AG296-AG$315)/AG$316+2)/4-1.9)^3)</f>
        <v>0.0413663675331033</v>
      </c>
      <c r="AI296" s="51" t="n">
        <f aca="false">W296/U296</f>
        <v>0.162748701851482</v>
      </c>
      <c r="AJ296" s="51" t="n">
        <f aca="false">EXP((((AI296-AI$315)/AI$316+2)/4-1.9)^3)</f>
        <v>0.212581288668992</v>
      </c>
      <c r="AK296" s="51" t="n">
        <f aca="false">Z296/U296</f>
        <v>0.421230390098506</v>
      </c>
      <c r="AL296" s="51" t="n">
        <f aca="false">EXP((((AK296-AK$315)/AK$316+2)/4-1.9)^3)</f>
        <v>0.157075030059378</v>
      </c>
      <c r="AM296" s="51" t="n">
        <f aca="false">0.01*AD296+0.15*AF296+0.24*AH296+0.25*AJ296+0.35*AL296</f>
        <v>0.12055949704133</v>
      </c>
      <c r="AO296" s="44" t="n">
        <f aca="false">AO330</f>
        <v>0.000210363269387336</v>
      </c>
      <c r="AP296" s="43" t="n">
        <f aca="false">AO296*$J$315</f>
        <v>1586.06731730565</v>
      </c>
      <c r="AQ296" s="44" t="n">
        <f aca="false">AQ330</f>
        <v>0.000250116057930283</v>
      </c>
      <c r="AR296" s="43" t="n">
        <f aca="false">AQ296*$J$315</f>
        <v>1885.78978721858</v>
      </c>
      <c r="AS296" s="44" t="n">
        <f aca="false">AS330</f>
        <v>0.00134881059726324</v>
      </c>
      <c r="AT296" s="43" t="n">
        <f aca="false">AS296*$J$315</f>
        <v>10169.5719589512</v>
      </c>
      <c r="AU296" s="44" t="n">
        <f aca="false">AU330</f>
        <v>0.0108141719575625</v>
      </c>
      <c r="AV296" s="43" t="n">
        <f aca="false">AU296*$J$315</f>
        <v>81535.1689273841</v>
      </c>
      <c r="AW296" s="44" t="n">
        <f aca="false">AW330</f>
        <v>0.0117982683772945</v>
      </c>
      <c r="AX296" s="43" t="n">
        <f aca="false">AW296*$J$315</f>
        <v>88954.9203552837</v>
      </c>
    </row>
    <row r="297" customFormat="false" ht="13.8" hidden="false" customHeight="false" outlineLevel="0" collapsed="false">
      <c r="A297" s="13" t="s">
        <v>29</v>
      </c>
      <c r="B297" s="14"/>
      <c r="C297" s="14"/>
      <c r="D297" s="14"/>
      <c r="E297" s="14"/>
      <c r="F297" s="14"/>
      <c r="G297" s="14"/>
      <c r="H297" s="14"/>
      <c r="I297" s="15" t="n">
        <f aca="false">AO297+AQ297+AS297+AU297+AW297</f>
        <v>0.0400787356790277</v>
      </c>
      <c r="J297" s="43" t="n">
        <f aca="false">AP297+AR297+AT297+AV297+AX297</f>
        <v>302180.000171002</v>
      </c>
      <c r="K297" s="15" t="n">
        <f aca="false">I297-DatosMinisterio!J297</f>
        <v>-3.12250225675825E-016</v>
      </c>
      <c r="L297" s="43" t="n">
        <f aca="false">J297-DatosMinisterio!K297</f>
        <v>0.000171002233400941</v>
      </c>
      <c r="M297" s="44" t="n">
        <f aca="false">M331</f>
        <v>0.0490709777482955</v>
      </c>
      <c r="N297" s="43" t="n">
        <f aca="false">ROUND((N$315*M297),0)</f>
        <v>7029590</v>
      </c>
      <c r="O297" s="43" t="n">
        <f aca="false">N297-DatosMinisterio!L297</f>
        <v>0</v>
      </c>
      <c r="P297" s="14" t="n">
        <f aca="false">N297+J297</f>
        <v>7331770.000171</v>
      </c>
      <c r="Q297" s="43" t="n">
        <f aca="false">P297-DatosMinisterio!M297</f>
        <v>0.000171002000570297</v>
      </c>
      <c r="S297" s="14" t="n">
        <f aca="false">B297+DatosMinisterio!B297</f>
        <v>9953</v>
      </c>
      <c r="T297" s="14" t="n">
        <f aca="false">C297+DatosMinisterio!C297</f>
        <v>41</v>
      </c>
      <c r="U297" s="14" t="n">
        <f aca="false">D297+DatosMinisterio!D297</f>
        <v>489.714397798014</v>
      </c>
      <c r="V297" s="14" t="n">
        <f aca="false">E297+DatosMinisterio!E297</f>
        <v>284.851714513557</v>
      </c>
      <c r="W297" s="14" t="n">
        <f aca="false">F297+DatosMinisterio!F297</f>
        <v>44</v>
      </c>
      <c r="X297" s="14" t="n">
        <f aca="false">G297+DatosMinisterio!G297</f>
        <v>164</v>
      </c>
      <c r="Y297" s="14" t="n">
        <f aca="false">H297+DatosMinisterio!H297</f>
        <v>17</v>
      </c>
      <c r="Z297" s="14" t="n">
        <f aca="false">X297+0.33*Y297</f>
        <v>169.61</v>
      </c>
      <c r="AC297" s="50" t="n">
        <f aca="false">IF(T297&gt;0,S297/T297,0)</f>
        <v>242.756097560976</v>
      </c>
      <c r="AD297" s="51" t="n">
        <f aca="false">EXP((((AC297-AC$315)/AC$316+2)/4-1.9)^3)</f>
        <v>0.137781009871999</v>
      </c>
      <c r="AE297" s="52" t="n">
        <f aca="false">S297/U297</f>
        <v>20.324091030922</v>
      </c>
      <c r="AF297" s="51" t="n">
        <f aca="false">EXP((((AE297-AE$315)/AE$316+2)/4-1.9)^3)</f>
        <v>0.0529465963028881</v>
      </c>
      <c r="AG297" s="51" t="n">
        <f aca="false">V297/U297</f>
        <v>0.58166906220112</v>
      </c>
      <c r="AH297" s="51" t="n">
        <f aca="false">EXP((((AG297-AG$315)/AG$316+2)/4-1.9)^3)</f>
        <v>0.0789388227355139</v>
      </c>
      <c r="AI297" s="51" t="n">
        <f aca="false">W297/U297</f>
        <v>0.089848287487247</v>
      </c>
      <c r="AJ297" s="51" t="n">
        <f aca="false">EXP((((AI297-AI$315)/AI$316+2)/4-1.9)^3)</f>
        <v>0.0622171784264967</v>
      </c>
      <c r="AK297" s="51" t="n">
        <f aca="false">Z297/U297</f>
        <v>0.346344728197999</v>
      </c>
      <c r="AL297" s="51" t="n">
        <f aca="false">EXP((((AK297-AK$315)/AK$316+2)/4-1.9)^3)</f>
        <v>0.0995660659723322</v>
      </c>
      <c r="AM297" s="51" t="n">
        <f aca="false">0.01*AD297+0.15*AF297+0.24*AH297+0.25*AJ297+0.35*AL297</f>
        <v>0.078667534697617</v>
      </c>
      <c r="AO297" s="44" t="n">
        <f aca="false">AO331</f>
        <v>0.000423387442849482</v>
      </c>
      <c r="AP297" s="43" t="n">
        <f aca="false">AO297*$J$315</f>
        <v>3192.19694396708</v>
      </c>
      <c r="AQ297" s="44" t="n">
        <f aca="false">AQ331</f>
        <v>0.00488609526457255</v>
      </c>
      <c r="AR297" s="43" t="n">
        <f aca="false">AQ297*$J$315</f>
        <v>36839.4921363918</v>
      </c>
      <c r="AS297" s="44" t="n">
        <f aca="false">AS331</f>
        <v>0.0106108805578128</v>
      </c>
      <c r="AT297" s="43" t="n">
        <f aca="false">AS297*$J$315</f>
        <v>80002.4210956383</v>
      </c>
      <c r="AU297" s="44" t="n">
        <f aca="false">AU331</f>
        <v>0.00664275379138894</v>
      </c>
      <c r="AV297" s="43" t="n">
        <f aca="false">AU297*$J$315</f>
        <v>50084.0984080297</v>
      </c>
      <c r="AW297" s="44" t="n">
        <f aca="false">AW331</f>
        <v>0.0175156186224039</v>
      </c>
      <c r="AX297" s="43" t="n">
        <f aca="false">AW297*$J$315</f>
        <v>132061.791586975</v>
      </c>
    </row>
    <row r="298" customFormat="false" ht="13.8" hidden="false" customHeight="false" outlineLevel="0" collapsed="false">
      <c r="A298" s="13" t="s">
        <v>30</v>
      </c>
      <c r="B298" s="14"/>
      <c r="C298" s="14"/>
      <c r="D298" s="14"/>
      <c r="E298" s="14"/>
      <c r="F298" s="14"/>
      <c r="G298" s="14"/>
      <c r="H298" s="14"/>
      <c r="I298" s="15" t="n">
        <f aca="false">AO298+AQ298+AS298+AU298+AW298</f>
        <v>0.0165725650681057</v>
      </c>
      <c r="J298" s="43" t="n">
        <f aca="false">AP298+AR298+AT298+AV298+AX298</f>
        <v>124951.489368829</v>
      </c>
      <c r="K298" s="15" t="n">
        <f aca="false">I298-DatosMinisterio!J298</f>
        <v>0</v>
      </c>
      <c r="L298" s="43" t="n">
        <f aca="false">J298-DatosMinisterio!K298</f>
        <v>0.489368828508304</v>
      </c>
      <c r="M298" s="44" t="n">
        <f aca="false">M332</f>
        <v>0.0210168221776257</v>
      </c>
      <c r="N298" s="43" t="n">
        <f aca="false">ROUND((N$315*M298),0)</f>
        <v>3010734</v>
      </c>
      <c r="O298" s="43" t="n">
        <f aca="false">N298-DatosMinisterio!L298</f>
        <v>0</v>
      </c>
      <c r="P298" s="14" t="n">
        <f aca="false">N298+J298</f>
        <v>3135685.48936883</v>
      </c>
      <c r="Q298" s="43" t="n">
        <f aca="false">P298-DatosMinisterio!M298</f>
        <v>0.489368828479201</v>
      </c>
      <c r="S298" s="14" t="n">
        <f aca="false">B298+DatosMinisterio!B298</f>
        <v>17106</v>
      </c>
      <c r="T298" s="14" t="n">
        <f aca="false">C298+DatosMinisterio!C298</f>
        <v>74</v>
      </c>
      <c r="U298" s="14" t="n">
        <f aca="false">D298+DatosMinisterio!D298</f>
        <v>725.610138405051</v>
      </c>
      <c r="V298" s="14" t="n">
        <f aca="false">E298+DatosMinisterio!E298</f>
        <v>291.534290947424</v>
      </c>
      <c r="W298" s="14" t="n">
        <f aca="false">F298+DatosMinisterio!F298</f>
        <v>41</v>
      </c>
      <c r="X298" s="14" t="n">
        <f aca="false">G298+DatosMinisterio!G298</f>
        <v>138</v>
      </c>
      <c r="Y298" s="14" t="n">
        <f aca="false">H298+DatosMinisterio!H298</f>
        <v>26</v>
      </c>
      <c r="Z298" s="14" t="n">
        <f aca="false">X298+0.33*Y298</f>
        <v>146.58</v>
      </c>
      <c r="AC298" s="50" t="n">
        <f aca="false">IF(T298&gt;0,S298/T298,0)</f>
        <v>231.162162162162</v>
      </c>
      <c r="AD298" s="51" t="n">
        <f aca="false">EXP((((AC298-AC$315)/AC$316+2)/4-1.9)^3)</f>
        <v>0.116263395821065</v>
      </c>
      <c r="AE298" s="52" t="n">
        <f aca="false">S298/U298</f>
        <v>23.5746430412347</v>
      </c>
      <c r="AF298" s="51" t="n">
        <f aca="false">EXP((((AE298-AE$315)/AE$316+2)/4-1.9)^3)</f>
        <v>0.100861785643746</v>
      </c>
      <c r="AG298" s="51" t="n">
        <f aca="false">V298/U298</f>
        <v>0.40177813886151</v>
      </c>
      <c r="AH298" s="51" t="n">
        <f aca="false">EXP((((AG298-AG$315)/AG$316+2)/4-1.9)^3)</f>
        <v>0.00414184892618785</v>
      </c>
      <c r="AI298" s="51" t="n">
        <f aca="false">W298/U298</f>
        <v>0.0565041719098927</v>
      </c>
      <c r="AJ298" s="51" t="n">
        <f aca="false">EXP((((AI298-AI$315)/AI$316+2)/4-1.9)^3)</f>
        <v>0.029973954118992</v>
      </c>
      <c r="AK298" s="51" t="n">
        <f aca="false">Z298/U298</f>
        <v>0.202009305330538</v>
      </c>
      <c r="AL298" s="51" t="n">
        <f aca="false">EXP((((AK298-AK$315)/AK$316+2)/4-1.9)^3)</f>
        <v>0.033862020739534</v>
      </c>
      <c r="AM298" s="51" t="n">
        <f aca="false">0.01*AD298+0.15*AF298+0.24*AH298+0.25*AJ298+0.35*AL298</f>
        <v>0.0366311413356425</v>
      </c>
      <c r="AO298" s="44" t="n">
        <f aca="false">AO332</f>
        <v>0.000273103725405417</v>
      </c>
      <c r="AP298" s="43" t="n">
        <f aca="false">AO298*$J$315</f>
        <v>2059.10896118648</v>
      </c>
      <c r="AQ298" s="44" t="n">
        <f aca="false">AQ332</f>
        <v>0.00753844941996362</v>
      </c>
      <c r="AR298" s="43" t="n">
        <f aca="false">AQ298*$J$315</f>
        <v>56837.3380152735</v>
      </c>
      <c r="AS298" s="44" t="n">
        <f aca="false">AS332</f>
        <v>0.000360196046863503</v>
      </c>
      <c r="AT298" s="43" t="n">
        <f aca="false">AS298*$J$315</f>
        <v>2715.75536649883</v>
      </c>
      <c r="AU298" s="44" t="n">
        <f aca="false">AU332</f>
        <v>0.00276225516551644</v>
      </c>
      <c r="AV298" s="43" t="n">
        <f aca="false">AU298*$J$315</f>
        <v>20826.4620189825</v>
      </c>
      <c r="AW298" s="44" t="n">
        <f aca="false">AW332</f>
        <v>0.00563856071035669</v>
      </c>
      <c r="AX298" s="43" t="n">
        <f aca="false">AW298*$J$315</f>
        <v>42512.8250068872</v>
      </c>
    </row>
    <row r="299" customFormat="false" ht="13.8" hidden="false" customHeight="false" outlineLevel="0" collapsed="false">
      <c r="A299" s="13" t="s">
        <v>31</v>
      </c>
      <c r="B299" s="14"/>
      <c r="C299" s="14"/>
      <c r="D299" s="14"/>
      <c r="E299" s="14"/>
      <c r="F299" s="14"/>
      <c r="G299" s="14"/>
      <c r="H299" s="14"/>
      <c r="I299" s="15" t="n">
        <f aca="false">AO299+AQ299+AS299+AU299+AW299</f>
        <v>0.0137379821019447</v>
      </c>
      <c r="J299" s="43" t="n">
        <f aca="false">AP299+AR299+AT299+AV299+AX299</f>
        <v>103579.700396766</v>
      </c>
      <c r="K299" s="15" t="n">
        <f aca="false">I299-DatosMinisterio!J299</f>
        <v>0</v>
      </c>
      <c r="L299" s="43" t="n">
        <f aca="false">J299-DatosMinisterio!K299</f>
        <v>-0.299603234074311</v>
      </c>
      <c r="M299" s="44" t="n">
        <f aca="false">M333</f>
        <v>0.0203113646172424</v>
      </c>
      <c r="N299" s="43" t="n">
        <f aca="false">ROUND((N$315*M299),0)</f>
        <v>2909674</v>
      </c>
      <c r="O299" s="43" t="n">
        <f aca="false">N299-DatosMinisterio!L299</f>
        <v>0</v>
      </c>
      <c r="P299" s="14" t="n">
        <f aca="false">N299+J299</f>
        <v>3013253.70039677</v>
      </c>
      <c r="Q299" s="43" t="n">
        <f aca="false">P299-DatosMinisterio!M299</f>
        <v>-0.299603234045207</v>
      </c>
      <c r="S299" s="14" t="n">
        <f aca="false">B299+DatosMinisterio!B299</f>
        <v>6457</v>
      </c>
      <c r="T299" s="14" t="n">
        <f aca="false">C299+DatosMinisterio!C299</f>
        <v>42</v>
      </c>
      <c r="U299" s="14" t="n">
        <f aca="false">D299+DatosMinisterio!D299</f>
        <v>369.112571898956</v>
      </c>
      <c r="V299" s="14" t="n">
        <f aca="false">E299+DatosMinisterio!E299</f>
        <v>197.974573365231</v>
      </c>
      <c r="W299" s="14" t="n">
        <f aca="false">F299+DatosMinisterio!F299</f>
        <v>18</v>
      </c>
      <c r="X299" s="14" t="n">
        <f aca="false">G299+DatosMinisterio!G299</f>
        <v>74</v>
      </c>
      <c r="Y299" s="14" t="n">
        <f aca="false">H299+DatosMinisterio!H299</f>
        <v>6</v>
      </c>
      <c r="Z299" s="14" t="n">
        <f aca="false">X299+0.33*Y299</f>
        <v>75.98</v>
      </c>
      <c r="AC299" s="50" t="n">
        <f aca="false">IF(T299&gt;0,S299/T299,0)</f>
        <v>153.738095238095</v>
      </c>
      <c r="AD299" s="51" t="n">
        <f aca="false">EXP((((AC299-AC$315)/AC$316+2)/4-1.9)^3)</f>
        <v>0.0290125177262674</v>
      </c>
      <c r="AE299" s="52" t="n">
        <f aca="false">S299/U299</f>
        <v>17.493308252225</v>
      </c>
      <c r="AF299" s="51" t="n">
        <f aca="false">EXP((((AE299-AE$315)/AE$316+2)/4-1.9)^3)</f>
        <v>0.0276111582075844</v>
      </c>
      <c r="AG299" s="51" t="n">
        <f aca="false">V299/U299</f>
        <v>0.536352832272064</v>
      </c>
      <c r="AH299" s="51" t="n">
        <f aca="false">EXP((((AG299-AG$315)/AG$316+2)/4-1.9)^3)</f>
        <v>0.0431334374716904</v>
      </c>
      <c r="AI299" s="51" t="n">
        <f aca="false">W299/U299</f>
        <v>0.0487656107387409</v>
      </c>
      <c r="AJ299" s="51" t="n">
        <f aca="false">EXP((((AI299-AI$315)/AI$316+2)/4-1.9)^3)</f>
        <v>0.0248857643470296</v>
      </c>
      <c r="AK299" s="51" t="n">
        <f aca="false">Z299/U299</f>
        <v>0.205845061329419</v>
      </c>
      <c r="AL299" s="51" t="n">
        <f aca="false">EXP((((AK299-AK$315)/AK$316+2)/4-1.9)^3)</f>
        <v>0.0349733205566583</v>
      </c>
      <c r="AM299" s="51" t="n">
        <f aca="false">0.01*AD299+0.15*AF299+0.24*AH299+0.25*AJ299+0.35*AL299</f>
        <v>0.0332459271831938</v>
      </c>
      <c r="AO299" s="44" t="n">
        <f aca="false">AO333</f>
        <v>7.85059370724695E-005</v>
      </c>
      <c r="AP299" s="43" t="n">
        <f aca="false">AO299*$J$315</f>
        <v>591.907995001878</v>
      </c>
      <c r="AQ299" s="44" t="n">
        <f aca="false">AQ333</f>
        <v>0.00175791071170021</v>
      </c>
      <c r="AR299" s="43" t="n">
        <f aca="false">AQ299*$J$315</f>
        <v>13254.0473186669</v>
      </c>
      <c r="AS299" s="44" t="n">
        <f aca="false">AS333</f>
        <v>0.00223099813733694</v>
      </c>
      <c r="AT299" s="43" t="n">
        <f aca="false">AS299*$J$315</f>
        <v>16820.9651851557</v>
      </c>
      <c r="AU299" s="44" t="n">
        <f aca="false">AU333</f>
        <v>0.0026116063558473</v>
      </c>
      <c r="AV299" s="43" t="n">
        <f aca="false">AU299*$J$315</f>
        <v>19690.6213653213</v>
      </c>
      <c r="AW299" s="44" t="n">
        <f aca="false">AW333</f>
        <v>0.00705896095998773</v>
      </c>
      <c r="AX299" s="43" t="n">
        <f aca="false">AW299*$J$315</f>
        <v>53222.1585326201</v>
      </c>
    </row>
    <row r="300" customFormat="false" ht="13.8" hidden="false" customHeight="false" outlineLevel="0" collapsed="false">
      <c r="A300" s="13" t="s">
        <v>32</v>
      </c>
      <c r="B300" s="14"/>
      <c r="C300" s="14"/>
      <c r="D300" s="14"/>
      <c r="E300" s="14"/>
      <c r="F300" s="14"/>
      <c r="G300" s="14"/>
      <c r="H300" s="14"/>
      <c r="I300" s="15" t="n">
        <f aca="false">AO300+AQ300+AS300+AU300+AW300</f>
        <v>0.0167932096178382</v>
      </c>
      <c r="J300" s="43" t="n">
        <f aca="false">AP300+AR300+AT300+AV300+AX300</f>
        <v>126615.07403402</v>
      </c>
      <c r="K300" s="15" t="n">
        <f aca="false">I300-DatosMinisterio!J300</f>
        <v>0</v>
      </c>
      <c r="L300" s="43" t="n">
        <f aca="false">J300-DatosMinisterio!K300</f>
        <v>0.0740340201737126</v>
      </c>
      <c r="M300" s="44" t="n">
        <f aca="false">M334</f>
        <v>0.0209442009279631</v>
      </c>
      <c r="N300" s="43" t="n">
        <f aca="false">ROUND((N$315*M300),0)</f>
        <v>3000330</v>
      </c>
      <c r="O300" s="43" t="n">
        <f aca="false">N300-DatosMinisterio!L300</f>
        <v>0</v>
      </c>
      <c r="P300" s="14" t="n">
        <f aca="false">N300+J300</f>
        <v>3126945.07403402</v>
      </c>
      <c r="Q300" s="43" t="n">
        <f aca="false">P300-DatosMinisterio!M300</f>
        <v>0.0740340203046799</v>
      </c>
      <c r="S300" s="14" t="n">
        <f aca="false">B300+DatosMinisterio!B300</f>
        <v>7982</v>
      </c>
      <c r="T300" s="14" t="n">
        <f aca="false">C300+DatosMinisterio!C300</f>
        <v>38</v>
      </c>
      <c r="U300" s="14" t="n">
        <f aca="false">D300+DatosMinisterio!D300</f>
        <v>313.839393939394</v>
      </c>
      <c r="V300" s="14" t="n">
        <f aca="false">E300+DatosMinisterio!E300</f>
        <v>163.112121212121</v>
      </c>
      <c r="W300" s="14" t="n">
        <f aca="false">F300+DatosMinisterio!F300</f>
        <v>12</v>
      </c>
      <c r="X300" s="14" t="n">
        <f aca="false">G300+DatosMinisterio!G300</f>
        <v>66</v>
      </c>
      <c r="Y300" s="14" t="n">
        <f aca="false">H300+DatosMinisterio!H300</f>
        <v>3</v>
      </c>
      <c r="Z300" s="14" t="n">
        <f aca="false">X300+0.33*Y300</f>
        <v>66.99</v>
      </c>
      <c r="AC300" s="50" t="n">
        <f aca="false">IF(T300&gt;0,S300/T300,0)</f>
        <v>210.052631578947</v>
      </c>
      <c r="AD300" s="51" t="n">
        <f aca="false">EXP((((AC300-AC$315)/AC$316+2)/4-1.9)^3)</f>
        <v>0.083286390257438</v>
      </c>
      <c r="AE300" s="52" t="n">
        <f aca="false">S300/U300</f>
        <v>25.4333909449921</v>
      </c>
      <c r="AF300" s="51" t="n">
        <f aca="false">EXP((((AE300-AE$315)/AE$316+2)/4-1.9)^3)</f>
        <v>0.139202447791308</v>
      </c>
      <c r="AG300" s="51" t="n">
        <f aca="false">V300/U300</f>
        <v>0.519731188505991</v>
      </c>
      <c r="AH300" s="51" t="n">
        <f aca="false">EXP((((AG300-AG$315)/AG$316+2)/4-1.9)^3)</f>
        <v>0.033805683671383</v>
      </c>
      <c r="AI300" s="51" t="n">
        <f aca="false">W300/U300</f>
        <v>0.0382361176822733</v>
      </c>
      <c r="AJ300" s="51" t="n">
        <f aca="false">EXP((((AI300-AI$315)/AI$316+2)/4-1.9)^3)</f>
        <v>0.0191206037656897</v>
      </c>
      <c r="AK300" s="51" t="n">
        <f aca="false">Z300/U300</f>
        <v>0.213453126961291</v>
      </c>
      <c r="AL300" s="51" t="n">
        <f aca="false">EXP((((AK300-AK$315)/AK$316+2)/4-1.9)^3)</f>
        <v>0.0372639146402254</v>
      </c>
      <c r="AM300" s="51" t="n">
        <f aca="false">0.01*AD300+0.15*AF300+0.24*AH300+0.25*AJ300+0.35*AL300</f>
        <v>0.0476491162179039</v>
      </c>
      <c r="AO300" s="44" t="n">
        <f aca="false">AO334</f>
        <v>0.000234705470122192</v>
      </c>
      <c r="AP300" s="43" t="n">
        <f aca="false">AO300*$J$315</f>
        <v>1769.59921015601</v>
      </c>
      <c r="AQ300" s="44" t="n">
        <f aca="false">AQ334</f>
        <v>0.00862207556150319</v>
      </c>
      <c r="AR300" s="43" t="n">
        <f aca="false">AQ300*$J$315</f>
        <v>65007.5096059676</v>
      </c>
      <c r="AS300" s="44" t="n">
        <f aca="false">AS334</f>
        <v>0.00294225495004883</v>
      </c>
      <c r="AT300" s="43" t="n">
        <f aca="false">AS300*$J$315</f>
        <v>22183.5990144302</v>
      </c>
      <c r="AU300" s="44" t="n">
        <f aca="false">AU334</f>
        <v>0.00220616428592328</v>
      </c>
      <c r="AV300" s="43" t="n">
        <f aca="false">AU300*$J$315</f>
        <v>16633.7264138401</v>
      </c>
      <c r="AW300" s="44" t="n">
        <f aca="false">AW334</f>
        <v>0.00278800935024068</v>
      </c>
      <c r="AX300" s="43" t="n">
        <f aca="false">AW300*$J$315</f>
        <v>21020.6397896263</v>
      </c>
    </row>
    <row r="301" customFormat="false" ht="13.8" hidden="false" customHeight="false" outlineLevel="0" collapsed="false">
      <c r="A301" s="13" t="s">
        <v>33</v>
      </c>
      <c r="B301" s="14"/>
      <c r="C301" s="14"/>
      <c r="D301" s="14"/>
      <c r="E301" s="14"/>
      <c r="F301" s="14"/>
      <c r="G301" s="14"/>
      <c r="H301" s="14"/>
      <c r="I301" s="15" t="n">
        <f aca="false">AO301+AQ301+AS301+AU301+AW301</f>
        <v>0.0338077317198951</v>
      </c>
      <c r="J301" s="43" t="n">
        <f aca="false">AP301+AR301+AT301+AV301+AX301</f>
        <v>254898.768731493</v>
      </c>
      <c r="K301" s="15" t="n">
        <f aca="false">I301-DatosMinisterio!J301</f>
        <v>3.12250225675825E-016</v>
      </c>
      <c r="L301" s="43" t="n">
        <f aca="false">J301-DatosMinisterio!K301</f>
        <v>-0.23126850737026</v>
      </c>
      <c r="M301" s="44" t="n">
        <f aca="false">M335</f>
        <v>0.0210092030041989</v>
      </c>
      <c r="N301" s="43" t="n">
        <f aca="false">ROUND((N$315*M301),0)</f>
        <v>3009642</v>
      </c>
      <c r="O301" s="43" t="n">
        <f aca="false">N301-DatosMinisterio!L301</f>
        <v>0</v>
      </c>
      <c r="P301" s="14" t="n">
        <f aca="false">N301+J301</f>
        <v>3264540.76873149</v>
      </c>
      <c r="Q301" s="43" t="n">
        <f aca="false">P301-DatosMinisterio!M301</f>
        <v>-0.231268507428467</v>
      </c>
      <c r="S301" s="14" t="n">
        <f aca="false">B301+DatosMinisterio!B301</f>
        <v>9702</v>
      </c>
      <c r="T301" s="14" t="n">
        <f aca="false">C301+DatosMinisterio!C301</f>
        <v>41</v>
      </c>
      <c r="U301" s="14" t="n">
        <f aca="false">D301+DatosMinisterio!D301</f>
        <v>439.086124541735</v>
      </c>
      <c r="V301" s="14" t="n">
        <f aca="false">E301+DatosMinisterio!E301</f>
        <v>312.919196642049</v>
      </c>
      <c r="W301" s="14" t="n">
        <f aca="false">F301+DatosMinisterio!F301</f>
        <v>20</v>
      </c>
      <c r="X301" s="14" t="n">
        <f aca="false">G301+DatosMinisterio!G301</f>
        <v>75</v>
      </c>
      <c r="Y301" s="14" t="n">
        <f aca="false">H301+DatosMinisterio!H301</f>
        <v>13</v>
      </c>
      <c r="Z301" s="14" t="n">
        <f aca="false">X301+0.33*Y301</f>
        <v>79.29</v>
      </c>
      <c r="AC301" s="50" t="n">
        <f aca="false">IF(T301&gt;0,S301/T301,0)</f>
        <v>236.634146341463</v>
      </c>
      <c r="AD301" s="51" t="n">
        <f aca="false">EXP((((AC301-AC$315)/AC$316+2)/4-1.9)^3)</f>
        <v>0.126110912208941</v>
      </c>
      <c r="AE301" s="52" t="n">
        <f aca="false">S301/U301</f>
        <v>22.0958929415631</v>
      </c>
      <c r="AF301" s="51" t="n">
        <f aca="false">EXP((((AE301-AE$315)/AE$316+2)/4-1.9)^3)</f>
        <v>0.0762277766202764</v>
      </c>
      <c r="AG301" s="51" t="n">
        <f aca="false">V301/U301</f>
        <v>0.712660180206414</v>
      </c>
      <c r="AH301" s="51" t="n">
        <f aca="false">EXP((((AG301-AG$315)/AG$316+2)/4-1.9)^3)</f>
        <v>0.290380524072791</v>
      </c>
      <c r="AI301" s="51" t="n">
        <f aca="false">W301/U301</f>
        <v>0.0455491505701156</v>
      </c>
      <c r="AJ301" s="51" t="n">
        <f aca="false">EXP((((AI301-AI$315)/AI$316+2)/4-1.9)^3)</f>
        <v>0.0229904198434294</v>
      </c>
      <c r="AK301" s="51" t="n">
        <f aca="false">Z301/U301</f>
        <v>0.180579607435223</v>
      </c>
      <c r="AL301" s="51" t="n">
        <f aca="false">EXP((((AK301-AK$315)/AK$316+2)/4-1.9)^3)</f>
        <v>0.0281646183725547</v>
      </c>
      <c r="AM301" s="51" t="n">
        <f aca="false">0.01*AD301+0.15*AF301+0.24*AH301+0.25*AJ301+0.35*AL301</f>
        <v>0.0979918227838523</v>
      </c>
      <c r="AO301" s="44" t="n">
        <f aca="false">AO335</f>
        <v>0.000428768711769141</v>
      </c>
      <c r="AP301" s="43" t="n">
        <f aca="false">AO301*$J$315</f>
        <v>3232.76987660861</v>
      </c>
      <c r="AQ301" s="44" t="n">
        <f aca="false">AQ335</f>
        <v>0.00623146729277591</v>
      </c>
      <c r="AR301" s="43" t="n">
        <f aca="false">AQ301*$J$315</f>
        <v>46983.1384571835</v>
      </c>
      <c r="AS301" s="44" t="n">
        <f aca="false">AS335</f>
        <v>0.0189148046189144</v>
      </c>
      <c r="AT301" s="43" t="n">
        <f aca="false">AS301*$J$315</f>
        <v>142611.17687824</v>
      </c>
      <c r="AU301" s="44" t="n">
        <f aca="false">AU335</f>
        <v>0.00289135502437941</v>
      </c>
      <c r="AV301" s="43" t="n">
        <f aca="false">AU301*$J$315</f>
        <v>21799.8309317575</v>
      </c>
      <c r="AW301" s="44" t="n">
        <f aca="false">AW335</f>
        <v>0.00534133607205622</v>
      </c>
      <c r="AX301" s="43" t="n">
        <f aca="false">AW301*$J$315</f>
        <v>40271.8525877034</v>
      </c>
    </row>
    <row r="302" customFormat="false" ht="13.8" hidden="false" customHeight="false" outlineLevel="0" collapsed="false">
      <c r="A302" s="13" t="s">
        <v>34</v>
      </c>
      <c r="B302" s="14"/>
      <c r="C302" s="14"/>
      <c r="D302" s="14"/>
      <c r="E302" s="14"/>
      <c r="F302" s="14"/>
      <c r="G302" s="14"/>
      <c r="H302" s="14"/>
      <c r="I302" s="15" t="n">
        <f aca="false">AO302+AQ302+AS302+AU302+AW302</f>
        <v>0.0347834771104768</v>
      </c>
      <c r="J302" s="43" t="n">
        <f aca="false">AP302+AR302+AT302+AV302+AX302</f>
        <v>262255.5562473</v>
      </c>
      <c r="K302" s="15" t="n">
        <f aca="false">I302-DatosMinisterio!J302</f>
        <v>0</v>
      </c>
      <c r="L302" s="43" t="n">
        <f aca="false">J302-DatosMinisterio!K302</f>
        <v>-0.443752699531615</v>
      </c>
      <c r="M302" s="44" t="n">
        <f aca="false">M336</f>
        <v>0.0219100337346871</v>
      </c>
      <c r="N302" s="43" t="n">
        <f aca="false">ROUND((N$315*M302),0)</f>
        <v>3138689</v>
      </c>
      <c r="O302" s="43" t="n">
        <f aca="false">N302-DatosMinisterio!L302</f>
        <v>-1</v>
      </c>
      <c r="P302" s="14" t="n">
        <f aca="false">N302+J302</f>
        <v>3400944.5562473</v>
      </c>
      <c r="Q302" s="43" t="n">
        <f aca="false">P302-DatosMinisterio!M302</f>
        <v>-1.44375269953161</v>
      </c>
      <c r="S302" s="14" t="n">
        <f aca="false">B302+DatosMinisterio!B302</f>
        <v>6983</v>
      </c>
      <c r="T302" s="14" t="n">
        <f aca="false">C302+DatosMinisterio!C302</f>
        <v>48</v>
      </c>
      <c r="U302" s="14" t="n">
        <f aca="false">D302+DatosMinisterio!D302</f>
        <v>367.848484848485</v>
      </c>
      <c r="V302" s="14" t="n">
        <f aca="false">E302+DatosMinisterio!E302</f>
        <v>221.416666666667</v>
      </c>
      <c r="W302" s="14" t="n">
        <f aca="false">F302+DatosMinisterio!F302</f>
        <v>56</v>
      </c>
      <c r="X302" s="14" t="n">
        <f aca="false">G302+DatosMinisterio!G302</f>
        <v>171</v>
      </c>
      <c r="Y302" s="14" t="n">
        <f aca="false">H302+DatosMinisterio!H302</f>
        <v>22</v>
      </c>
      <c r="Z302" s="14" t="n">
        <f aca="false">X302+0.33*Y302</f>
        <v>178.26</v>
      </c>
      <c r="AC302" s="50" t="n">
        <f aca="false">IF(T302&gt;0,S302/T302,0)</f>
        <v>145.479166666667</v>
      </c>
      <c r="AD302" s="51" t="n">
        <f aca="false">EXP((((AC302-AC$315)/AC$316+2)/4-1.9)^3)</f>
        <v>0.0243292908317309</v>
      </c>
      <c r="AE302" s="52" t="n">
        <f aca="false">S302/U302</f>
        <v>18.9833594200511</v>
      </c>
      <c r="AF302" s="51" t="n">
        <f aca="false">EXP((((AE302-AE$315)/AE$316+2)/4-1.9)^3)</f>
        <v>0.0393201422831627</v>
      </c>
      <c r="AG302" s="51" t="n">
        <f aca="false">V302/U302</f>
        <v>0.601923552187166</v>
      </c>
      <c r="AH302" s="51" t="n">
        <f aca="false">EXP((((AG302-AG$315)/AG$316+2)/4-1.9)^3)</f>
        <v>0.100648273192304</v>
      </c>
      <c r="AI302" s="51" t="n">
        <f aca="false">W302/U302</f>
        <v>0.152236592800066</v>
      </c>
      <c r="AJ302" s="51" t="n">
        <f aca="false">EXP((((AI302-AI$315)/AI$316+2)/4-1.9)^3)</f>
        <v>0.18324316655198</v>
      </c>
      <c r="AK302" s="51" t="n">
        <f aca="false">Z302/U302</f>
        <v>0.484601697009638</v>
      </c>
      <c r="AL302" s="51" t="n">
        <f aca="false">EXP((((AK302-AK$315)/AK$316+2)/4-1.9)^3)</f>
        <v>0.219645922286432</v>
      </c>
      <c r="AM302" s="51" t="n">
        <f aca="false">0.01*AD302+0.15*AF302+0.24*AH302+0.25*AJ302+0.35*AL302</f>
        <v>0.152983764255191</v>
      </c>
      <c r="AO302" s="44" t="n">
        <f aca="false">AO336</f>
        <v>9.47039179558198E-005</v>
      </c>
      <c r="AP302" s="43" t="n">
        <f aca="false">AO302*$J$315</f>
        <v>714.035247350859</v>
      </c>
      <c r="AQ302" s="44" t="n">
        <f aca="false">AQ336</f>
        <v>0.000809275101189929</v>
      </c>
      <c r="AR302" s="43" t="n">
        <f aca="false">AQ302*$J$315</f>
        <v>6101.65830016256</v>
      </c>
      <c r="AS302" s="44" t="n">
        <f aca="false">AS336</f>
        <v>0.00874139778312101</v>
      </c>
      <c r="AT302" s="43" t="n">
        <f aca="false">AS302*$J$315</f>
        <v>65907.1584680884</v>
      </c>
      <c r="AU302" s="44" t="n">
        <f aca="false">AU336</f>
        <v>0.0110083820070626</v>
      </c>
      <c r="AV302" s="43" t="n">
        <f aca="false">AU302*$J$315</f>
        <v>82999.4464749878</v>
      </c>
      <c r="AW302" s="44" t="n">
        <f aca="false">AW336</f>
        <v>0.0141297183011474</v>
      </c>
      <c r="AX302" s="43" t="n">
        <f aca="false">AW302*$J$315</f>
        <v>106533.257756711</v>
      </c>
    </row>
    <row r="303" customFormat="false" ht="13.8" hidden="false" customHeight="false" outlineLevel="0" collapsed="false">
      <c r="A303" s="13" t="s">
        <v>35</v>
      </c>
      <c r="B303" s="14"/>
      <c r="C303" s="14"/>
      <c r="D303" s="14"/>
      <c r="E303" s="14"/>
      <c r="F303" s="14"/>
      <c r="G303" s="14"/>
      <c r="H303" s="14"/>
      <c r="I303" s="15" t="n">
        <f aca="false">AO303+AQ303+AS303+AU303+AW303</f>
        <v>0.00935743163081573</v>
      </c>
      <c r="J303" s="43" t="n">
        <f aca="false">AP303+AR303+AT303+AV303+AX303</f>
        <v>70551.8436121645</v>
      </c>
      <c r="K303" s="15" t="n">
        <f aca="false">I303-DatosMinisterio!J303</f>
        <v>-6.2450045135165E-017</v>
      </c>
      <c r="L303" s="43" t="n">
        <f aca="false">J303-DatosMinisterio!K303</f>
        <v>-0.156387835522764</v>
      </c>
      <c r="M303" s="44" t="n">
        <f aca="false">M337</f>
        <v>0.0102880344338743</v>
      </c>
      <c r="N303" s="43" t="n">
        <f aca="false">ROUND((N$315*M303),0)</f>
        <v>1473797</v>
      </c>
      <c r="O303" s="43" t="n">
        <f aca="false">N303-DatosMinisterio!L303</f>
        <v>0</v>
      </c>
      <c r="P303" s="14" t="n">
        <f aca="false">N303+J303</f>
        <v>1544348.84361216</v>
      </c>
      <c r="Q303" s="43" t="n">
        <f aca="false">P303-DatosMinisterio!M303</f>
        <v>-0.156387835508212</v>
      </c>
      <c r="S303" s="14" t="n">
        <f aca="false">B303+DatosMinisterio!B303</f>
        <v>3715</v>
      </c>
      <c r="T303" s="14" t="n">
        <f aca="false">C303+DatosMinisterio!C303</f>
        <v>54</v>
      </c>
      <c r="U303" s="14" t="n">
        <f aca="false">D303+DatosMinisterio!D303</f>
        <v>256.976306818757</v>
      </c>
      <c r="V303" s="14" t="n">
        <f aca="false">E303+DatosMinisterio!E303</f>
        <v>80.9545454545455</v>
      </c>
      <c r="W303" s="14" t="n">
        <f aca="false">F303+DatosMinisterio!F303</f>
        <v>7</v>
      </c>
      <c r="X303" s="14" t="n">
        <f aca="false">G303+DatosMinisterio!G303</f>
        <v>46</v>
      </c>
      <c r="Y303" s="14" t="n">
        <f aca="false">H303+DatosMinisterio!H303</f>
        <v>13</v>
      </c>
      <c r="Z303" s="14" t="n">
        <f aca="false">X303+0.33*Y303</f>
        <v>50.29</v>
      </c>
      <c r="AC303" s="50" t="n">
        <f aca="false">IF(T303&gt;0,S303/T303,0)</f>
        <v>68.7962962962963</v>
      </c>
      <c r="AD303" s="51" t="n">
        <f aca="false">EXP((((AC303-AC$315)/AC$316+2)/4-1.9)^3)</f>
        <v>0.00356374670027833</v>
      </c>
      <c r="AE303" s="52" t="n">
        <f aca="false">S303/U303</f>
        <v>14.4565856906806</v>
      </c>
      <c r="AF303" s="51" t="n">
        <f aca="false">EXP((((AE303-AE$315)/AE$316+2)/4-1.9)^3)</f>
        <v>0.0124275209117506</v>
      </c>
      <c r="AG303" s="51" t="n">
        <f aca="false">V303/U303</f>
        <v>0.315027274135596</v>
      </c>
      <c r="AH303" s="51" t="n">
        <f aca="false">EXP((((AG303-AG$315)/AG$316+2)/4-1.9)^3)</f>
        <v>0.000559727832495273</v>
      </c>
      <c r="AI303" s="51" t="n">
        <f aca="false">W303/U303</f>
        <v>0.02723986536602</v>
      </c>
      <c r="AJ303" s="51" t="n">
        <f aca="false">EXP((((AI303-AI$315)/AI$316+2)/4-1.9)^3)</f>
        <v>0.0143317611360256</v>
      </c>
      <c r="AK303" s="51" t="n">
        <f aca="false">Z303/U303</f>
        <v>0.195698975608164</v>
      </c>
      <c r="AL303" s="51" t="n">
        <f aca="false">EXP((((AK303-AK$315)/AK$316+2)/4-1.9)^3)</f>
        <v>0.032095645983095</v>
      </c>
      <c r="AM303" s="51" t="n">
        <f aca="false">0.01*AD303+0.15*AF303+0.24*AH303+0.25*AJ303+0.35*AL303</f>
        <v>0.0168505166616539</v>
      </c>
      <c r="AO303" s="44" t="n">
        <f aca="false">AO337</f>
        <v>1.09826390759974E-005</v>
      </c>
      <c r="AP303" s="43" t="n">
        <f aca="false">AO303*$J$315</f>
        <v>82.8053535530955</v>
      </c>
      <c r="AQ303" s="44" t="n">
        <f aca="false">AQ337</f>
        <v>0.00130612205439925</v>
      </c>
      <c r="AR303" s="43" t="n">
        <f aca="false">AQ303*$J$315</f>
        <v>9847.7149025498</v>
      </c>
      <c r="AS303" s="44" t="n">
        <f aca="false">AS337</f>
        <v>0.000472390459862553</v>
      </c>
      <c r="AT303" s="43" t="n">
        <f aca="false">AS303*$J$315</f>
        <v>3561.66298221683</v>
      </c>
      <c r="AU303" s="44" t="n">
        <f aca="false">AU337</f>
        <v>0.00220639350702697</v>
      </c>
      <c r="AV303" s="43" t="n">
        <f aca="false">AU303*$J$315</f>
        <v>16635.4546627975</v>
      </c>
      <c r="AW303" s="44" t="n">
        <f aca="false">AW337</f>
        <v>0.00536154297045095</v>
      </c>
      <c r="AX303" s="43" t="n">
        <f aca="false">AW303*$J$315</f>
        <v>40424.2057110473</v>
      </c>
    </row>
    <row r="304" customFormat="false" ht="13.8" hidden="false" customHeight="false" outlineLevel="0" collapsed="false">
      <c r="A304" s="13" t="s">
        <v>36</v>
      </c>
      <c r="B304" s="14"/>
      <c r="C304" s="14"/>
      <c r="D304" s="14"/>
      <c r="E304" s="14"/>
      <c r="F304" s="14"/>
      <c r="G304" s="14"/>
      <c r="H304" s="14"/>
      <c r="I304" s="15" t="n">
        <f aca="false">AO304+AQ304+AS304+AU304+AW304</f>
        <v>0.10073561824903</v>
      </c>
      <c r="J304" s="43" t="n">
        <f aca="false">AP304+AR304+AT304+AV304+AX304</f>
        <v>759512.210751862</v>
      </c>
      <c r="K304" s="15" t="n">
        <f aca="false">I304-DatosMinisterio!J304</f>
        <v>0</v>
      </c>
      <c r="L304" s="43" t="n">
        <f aca="false">J304-DatosMinisterio!K304</f>
        <v>0.210751861799508</v>
      </c>
      <c r="M304" s="44" t="n">
        <f aca="false">M338</f>
        <v>0.0567532525968861</v>
      </c>
      <c r="N304" s="43" t="n">
        <f aca="false">ROUND((N$315*M304),0)</f>
        <v>8130103</v>
      </c>
      <c r="O304" s="43" t="n">
        <f aca="false">N304-DatosMinisterio!L304</f>
        <v>0</v>
      </c>
      <c r="P304" s="14" t="n">
        <f aca="false">N304+J304</f>
        <v>8889615.21075186</v>
      </c>
      <c r="Q304" s="43" t="n">
        <f aca="false">P304-DatosMinisterio!M304</f>
        <v>0.210751861333847</v>
      </c>
      <c r="S304" s="14" t="n">
        <f aca="false">B304+DatosMinisterio!B304</f>
        <v>6853</v>
      </c>
      <c r="T304" s="14" t="n">
        <f aca="false">C304+DatosMinisterio!C304</f>
        <v>25</v>
      </c>
      <c r="U304" s="14" t="n">
        <f aca="false">D304+DatosMinisterio!D304</f>
        <v>295.374242424242</v>
      </c>
      <c r="V304" s="14" t="n">
        <f aca="false">E304+DatosMinisterio!E304</f>
        <v>249.578787878788</v>
      </c>
      <c r="W304" s="14" t="n">
        <f aca="false">F304+DatosMinisterio!F304</f>
        <v>35</v>
      </c>
      <c r="X304" s="14" t="n">
        <f aca="false">G304+DatosMinisterio!G304</f>
        <v>154</v>
      </c>
      <c r="Y304" s="14" t="n">
        <f aca="false">H304+DatosMinisterio!H304</f>
        <v>39</v>
      </c>
      <c r="Z304" s="14" t="n">
        <f aca="false">X304+0.33*Y304</f>
        <v>166.87</v>
      </c>
      <c r="AC304" s="50" t="n">
        <f aca="false">IF(T304&gt;0,S304/T304,0)</f>
        <v>274.12</v>
      </c>
      <c r="AD304" s="51" t="n">
        <f aca="false">EXP((((AC304-AC$315)/AC$316+2)/4-1.9)^3)</f>
        <v>0.20846355235496</v>
      </c>
      <c r="AE304" s="52" t="n">
        <f aca="false">S304/U304</f>
        <v>23.201075164019</v>
      </c>
      <c r="AF304" s="51" t="n">
        <f aca="false">EXP((((AE304-AE$315)/AE$316+2)/4-1.9)^3)</f>
        <v>0.0941635197868717</v>
      </c>
      <c r="AG304" s="51" t="n">
        <f aca="false">V304/U304</f>
        <v>0.84495786034153</v>
      </c>
      <c r="AH304" s="51" t="n">
        <f aca="false">EXP((((AG304-AG$315)/AG$316+2)/4-1.9)^3)</f>
        <v>0.622684933742827</v>
      </c>
      <c r="AI304" s="51" t="n">
        <f aca="false">W304/U304</f>
        <v>0.118493744453621</v>
      </c>
      <c r="AJ304" s="51" t="n">
        <f aca="false">EXP((((AI304-AI$315)/AI$316+2)/4-1.9)^3)</f>
        <v>0.106755412530295</v>
      </c>
      <c r="AK304" s="51" t="n">
        <f aca="false">Z304/U304</f>
        <v>0.564944318199306</v>
      </c>
      <c r="AL304" s="51" t="n">
        <f aca="false">EXP((((AK304-AK$315)/AK$316+2)/4-1.9)^3)</f>
        <v>0.315908615537407</v>
      </c>
      <c r="AM304" s="51" t="n">
        <f aca="false">0.01*AD304+0.15*AF304+0.24*AH304+0.25*AJ304+0.35*AL304</f>
        <v>0.302910416160525</v>
      </c>
      <c r="AO304" s="44" t="n">
        <f aca="false">AO338</f>
        <v>0.000763060786452132</v>
      </c>
      <c r="AP304" s="43" t="n">
        <f aca="false">AO304*$J$315</f>
        <v>5753.2181261209</v>
      </c>
      <c r="AQ304" s="44" t="n">
        <f aca="false">AQ338</f>
        <v>0.00493686844817528</v>
      </c>
      <c r="AR304" s="43" t="n">
        <f aca="false">AQ304*$J$315</f>
        <v>37222.3046271008</v>
      </c>
      <c r="AS304" s="44" t="n">
        <f aca="false">AS338</f>
        <v>0.0595165831874624</v>
      </c>
      <c r="AT304" s="43" t="n">
        <f aca="false">AS304*$J$315</f>
        <v>448734.742078599</v>
      </c>
      <c r="AU304" s="44" t="n">
        <f aca="false">AU338</f>
        <v>0.014787450657323</v>
      </c>
      <c r="AV304" s="43" t="n">
        <f aca="false">AU304*$J$315</f>
        <v>111492.335435541</v>
      </c>
      <c r="AW304" s="44" t="n">
        <f aca="false">AW338</f>
        <v>0.0207316551696171</v>
      </c>
      <c r="AX304" s="43" t="n">
        <f aca="false">AW304*$J$315</f>
        <v>156309.6104845</v>
      </c>
    </row>
    <row r="305" customFormat="false" ht="13.8" hidden="false" customHeight="false" outlineLevel="0" collapsed="false">
      <c r="A305" s="13" t="s">
        <v>37</v>
      </c>
      <c r="B305" s="14"/>
      <c r="C305" s="14"/>
      <c r="D305" s="14"/>
      <c r="E305" s="14"/>
      <c r="F305" s="14"/>
      <c r="G305" s="14"/>
      <c r="H305" s="14"/>
      <c r="I305" s="15" t="n">
        <f aca="false">AO305+AQ305+AS305+AU305+AW305</f>
        <v>0.00750763063142962</v>
      </c>
      <c r="J305" s="43" t="n">
        <f aca="false">AP305+AR305+AT305+AV305+AX305</f>
        <v>56604.9748589341</v>
      </c>
      <c r="K305" s="15" t="n">
        <f aca="false">I305-DatosMinisterio!J305</f>
        <v>-1.07552855510562E-016</v>
      </c>
      <c r="L305" s="43" t="n">
        <f aca="false">J305-DatosMinisterio!K305</f>
        <v>-0.0251410659548128</v>
      </c>
      <c r="M305" s="44" t="n">
        <f aca="false">M339</f>
        <v>0.00974295494509712</v>
      </c>
      <c r="N305" s="43" t="n">
        <f aca="false">ROUND((N$315*M305),0)</f>
        <v>1395712</v>
      </c>
      <c r="O305" s="43" t="n">
        <f aca="false">N305-DatosMinisterio!L305</f>
        <v>-2</v>
      </c>
      <c r="P305" s="14" t="n">
        <f aca="false">N305+J305</f>
        <v>1452316.97485893</v>
      </c>
      <c r="Q305" s="43" t="n">
        <f aca="false">P305-DatosMinisterio!M305</f>
        <v>-2.02514106594026</v>
      </c>
      <c r="S305" s="14" t="n">
        <f aca="false">B305+DatosMinisterio!B305</f>
        <v>2966</v>
      </c>
      <c r="T305" s="14" t="n">
        <f aca="false">C305+DatosMinisterio!C305</f>
        <v>38</v>
      </c>
      <c r="U305" s="14" t="n">
        <f aca="false">D305+DatosMinisterio!D305</f>
        <v>172.494607087827</v>
      </c>
      <c r="V305" s="14" t="n">
        <f aca="false">E305+DatosMinisterio!E305</f>
        <v>70.4772727272727</v>
      </c>
      <c r="W305" s="14" t="n">
        <f aca="false">F305+DatosMinisterio!F305</f>
        <v>0</v>
      </c>
      <c r="X305" s="14" t="n">
        <f aca="false">G305+DatosMinisterio!G305</f>
        <v>12</v>
      </c>
      <c r="Y305" s="14" t="n">
        <f aca="false">H305+DatosMinisterio!H305</f>
        <v>1</v>
      </c>
      <c r="Z305" s="14" t="n">
        <f aca="false">X305+0.33*Y305</f>
        <v>12.33</v>
      </c>
      <c r="AC305" s="50" t="n">
        <f aca="false">IF(T305&gt;0,S305/T305,0)</f>
        <v>78.0526315789474</v>
      </c>
      <c r="AD305" s="51" t="n">
        <f aca="false">EXP((((AC305-AC$315)/AC$316+2)/4-1.9)^3)</f>
        <v>0.00462464794053728</v>
      </c>
      <c r="AE305" s="52" t="n">
        <f aca="false">S305/U305</f>
        <v>17.1947404621748</v>
      </c>
      <c r="AF305" s="51" t="n">
        <f aca="false">EXP((((AE305-AE$315)/AE$316+2)/4-1.9)^3)</f>
        <v>0.0256468972827025</v>
      </c>
      <c r="AG305" s="51" t="n">
        <f aca="false">V305/U305</f>
        <v>0.408576673306596</v>
      </c>
      <c r="AH305" s="51" t="n">
        <f aca="false">EXP((((AG305-AG$315)/AG$316+2)/4-1.9)^3)</f>
        <v>0.00476281621467267</v>
      </c>
      <c r="AI305" s="51" t="n">
        <f aca="false">W305/U305</f>
        <v>0</v>
      </c>
      <c r="AJ305" s="51" t="n">
        <f aca="false">EXP((((AI305-AI$315)/AI$316+2)/4-1.9)^3)</f>
        <v>0.00661125146968685</v>
      </c>
      <c r="AK305" s="51" t="n">
        <f aca="false">Z305/U305</f>
        <v>0.0714804955828102</v>
      </c>
      <c r="AL305" s="51" t="n">
        <f aca="false">EXP((((AK305-AK$315)/AK$316+2)/4-1.9)^3)</f>
        <v>0.00993376609135648</v>
      </c>
      <c r="AM305" s="51" t="n">
        <f aca="false">0.01*AD305+0.15*AF305+0.24*AH305+0.25*AJ305+0.35*AL305</f>
        <v>0.0101659879627287</v>
      </c>
      <c r="AO305" s="44" t="n">
        <f aca="false">AO339</f>
        <v>2.16176162202214E-005</v>
      </c>
      <c r="AP305" s="43" t="n">
        <f aca="false">AO305*$J$315</f>
        <v>162.989454693338</v>
      </c>
      <c r="AQ305" s="44" t="n">
        <f aca="false">AQ339</f>
        <v>0.00534692148444037</v>
      </c>
      <c r="AR305" s="43" t="n">
        <f aca="false">AQ305*$J$315</f>
        <v>40313.9646924542</v>
      </c>
      <c r="AS305" s="44" t="n">
        <f aca="false">AS339</f>
        <v>0.000313481597396268</v>
      </c>
      <c r="AT305" s="43" t="n">
        <f aca="false">AS305*$J$315</f>
        <v>2363.54434714315</v>
      </c>
      <c r="AU305" s="44" t="n">
        <f aca="false">AU339</f>
        <v>0.000574289142800649</v>
      </c>
      <c r="AV305" s="43" t="n">
        <f aca="false">AU305*$J$315</f>
        <v>4329.9443041192</v>
      </c>
      <c r="AW305" s="44" t="n">
        <f aca="false">AW339</f>
        <v>0.00125132079057212</v>
      </c>
      <c r="AX305" s="43" t="n">
        <f aca="false">AW305*$J$315</f>
        <v>9434.53206052419</v>
      </c>
    </row>
    <row r="306" customFormat="false" ht="13.8" hidden="false" customHeight="false" outlineLevel="0" collapsed="false">
      <c r="A306" s="13" t="s">
        <v>38</v>
      </c>
      <c r="B306" s="14"/>
      <c r="C306" s="14"/>
      <c r="D306" s="14"/>
      <c r="E306" s="14"/>
      <c r="F306" s="14"/>
      <c r="G306" s="14"/>
      <c r="H306" s="14"/>
      <c r="I306" s="15" t="n">
        <f aca="false">AO306+AQ306+AS306+AU306+AW306</f>
        <v>0.0781712247858681</v>
      </c>
      <c r="J306" s="43" t="n">
        <f aca="false">AP306+AR306+AT306+AV306+AX306</f>
        <v>589384.378497793</v>
      </c>
      <c r="K306" s="15" t="n">
        <f aca="false">I306-DatosMinisterio!J306</f>
        <v>0</v>
      </c>
      <c r="L306" s="43" t="n">
        <f aca="false">J306-DatosMinisterio!K306</f>
        <v>0.378497793339193</v>
      </c>
      <c r="M306" s="44" t="n">
        <f aca="false">M340</f>
        <v>0.03677204290759</v>
      </c>
      <c r="N306" s="43" t="n">
        <f aca="false">ROUND((N$315*M306),0)</f>
        <v>5267724</v>
      </c>
      <c r="O306" s="43" t="n">
        <f aca="false">N306-DatosMinisterio!L306</f>
        <v>0</v>
      </c>
      <c r="P306" s="14" t="n">
        <f aca="false">N306+J306</f>
        <v>5857108.37849779</v>
      </c>
      <c r="Q306" s="43" t="n">
        <f aca="false">P306-DatosMinisterio!M306</f>
        <v>0.378497793339193</v>
      </c>
      <c r="S306" s="14" t="n">
        <f aca="false">B306+DatosMinisterio!B306</f>
        <v>8874</v>
      </c>
      <c r="T306" s="14" t="n">
        <f aca="false">C306+DatosMinisterio!C306</f>
        <v>72</v>
      </c>
      <c r="U306" s="14" t="n">
        <f aca="false">D306+DatosMinisterio!D306</f>
        <v>300.727272727273</v>
      </c>
      <c r="V306" s="14" t="n">
        <f aca="false">E306+DatosMinisterio!E306</f>
        <v>229.204545454545</v>
      </c>
      <c r="W306" s="14" t="n">
        <f aca="false">F306+DatosMinisterio!F306</f>
        <v>15</v>
      </c>
      <c r="X306" s="14" t="n">
        <f aca="false">G306+DatosMinisterio!G306</f>
        <v>73</v>
      </c>
      <c r="Y306" s="14" t="n">
        <f aca="false">H306+DatosMinisterio!H306</f>
        <v>10</v>
      </c>
      <c r="Z306" s="14" t="n">
        <f aca="false">X306+0.33*Y306</f>
        <v>76.3</v>
      </c>
      <c r="AC306" s="50" t="n">
        <f aca="false">IF(T306&gt;0,S306/T306,0)</f>
        <v>123.25</v>
      </c>
      <c r="AD306" s="51" t="n">
        <f aca="false">EXP((((AC306-AC$315)/AC$316+2)/4-1.9)^3)</f>
        <v>0.0147178818877749</v>
      </c>
      <c r="AE306" s="52" t="n">
        <f aca="false">S306/U306</f>
        <v>29.5084643288996</v>
      </c>
      <c r="AF306" s="51" t="n">
        <f aca="false">EXP((((AE306-AE$315)/AE$316+2)/4-1.9)^3)</f>
        <v>0.253080861096366</v>
      </c>
      <c r="AG306" s="51" t="n">
        <f aca="false">V306/U306</f>
        <v>0.762167472793226</v>
      </c>
      <c r="AH306" s="51" t="n">
        <f aca="false">EXP((((AG306-AG$315)/AG$316+2)/4-1.9)^3)</f>
        <v>0.408947835785812</v>
      </c>
      <c r="AI306" s="51" t="n">
        <f aca="false">W306/U306</f>
        <v>0.0498790810157194</v>
      </c>
      <c r="AJ306" s="51" t="n">
        <f aca="false">EXP((((AI306-AI$315)/AI$316+2)/4-1.9)^3)</f>
        <v>0.0255710028461565</v>
      </c>
      <c r="AK306" s="51" t="n">
        <f aca="false">Z306/U306</f>
        <v>0.253718258766626</v>
      </c>
      <c r="AL306" s="51" t="n">
        <f aca="false">EXP((((AK306-AK$315)/AK$316+2)/4-1.9)^3)</f>
        <v>0.0514438424419029</v>
      </c>
      <c r="AM306" s="51" t="n">
        <f aca="false">0.01*AD306+0.15*AF306+0.24*AH306+0.25*AJ306+0.35*AL306</f>
        <v>0.160654884138133</v>
      </c>
      <c r="AO306" s="44" t="n">
        <f aca="false">AO340</f>
        <v>5.88223265922107E-005</v>
      </c>
      <c r="AP306" s="43" t="n">
        <f aca="false">AO306*$J$315</f>
        <v>443.500284091901</v>
      </c>
      <c r="AQ306" s="44" t="n">
        <f aca="false">AQ340</f>
        <v>0.0253102993189506</v>
      </c>
      <c r="AR306" s="43" t="n">
        <f aca="false">AQ306*$J$315</f>
        <v>190831.02605282</v>
      </c>
      <c r="AS306" s="44" t="n">
        <f aca="false">AS340</f>
        <v>0.0379797734838912</v>
      </c>
      <c r="AT306" s="43" t="n">
        <f aca="false">AS306*$J$315</f>
        <v>286354.540965782</v>
      </c>
      <c r="AU306" s="44" t="n">
        <f aca="false">AU340</f>
        <v>0.00275113285883877</v>
      </c>
      <c r="AV306" s="43" t="n">
        <f aca="false">AU306*$J$315</f>
        <v>20742.6036193394</v>
      </c>
      <c r="AW306" s="44" t="n">
        <f aca="false">AW340</f>
        <v>0.0120711967975953</v>
      </c>
      <c r="AX306" s="43" t="n">
        <f aca="false">AW306*$J$315</f>
        <v>91012.7075757604</v>
      </c>
    </row>
    <row r="307" customFormat="false" ht="13.8" hidden="false" customHeight="false" outlineLevel="0" collapsed="false">
      <c r="A307" s="13" t="s">
        <v>39</v>
      </c>
      <c r="B307" s="14"/>
      <c r="C307" s="14"/>
      <c r="D307" s="14"/>
      <c r="E307" s="14"/>
      <c r="F307" s="14"/>
      <c r="G307" s="14"/>
      <c r="H307" s="14"/>
      <c r="I307" s="15" t="n">
        <f aca="false">AO307+AQ307+AS307+AU307+AW307</f>
        <v>0.00987890387909272</v>
      </c>
      <c r="J307" s="43" t="n">
        <f aca="false">AP307+AR307+AT307+AV307+AX307</f>
        <v>74483.5665421363</v>
      </c>
      <c r="K307" s="15" t="n">
        <f aca="false">I307-DatosMinisterio!J307</f>
        <v>3.64291929955129E-017</v>
      </c>
      <c r="L307" s="43" t="n">
        <f aca="false">J307-DatosMinisterio!K307</f>
        <v>-0.433457863691729</v>
      </c>
      <c r="M307" s="44" t="n">
        <f aca="false">M341</f>
        <v>0.0130160142835099</v>
      </c>
      <c r="N307" s="43" t="n">
        <f aca="false">ROUND((N$315*M307),0)</f>
        <v>1864590</v>
      </c>
      <c r="O307" s="43" t="n">
        <f aca="false">N307-DatosMinisterio!L307</f>
        <v>0</v>
      </c>
      <c r="P307" s="14" t="n">
        <f aca="false">N307+J307</f>
        <v>1939073.56654214</v>
      </c>
      <c r="Q307" s="43" t="n">
        <f aca="false">P307-DatosMinisterio!M307</f>
        <v>-0.433457863749936</v>
      </c>
      <c r="S307" s="14" t="n">
        <f aca="false">B307+DatosMinisterio!B307</f>
        <v>17362</v>
      </c>
      <c r="T307" s="14" t="n">
        <f aca="false">C307+DatosMinisterio!C307</f>
        <v>185</v>
      </c>
      <c r="U307" s="14" t="n">
        <f aca="false">D307+DatosMinisterio!D307</f>
        <v>423.4718798151</v>
      </c>
      <c r="V307" s="14" t="n">
        <f aca="false">E307+DatosMinisterio!E307</f>
        <v>200.062788906009</v>
      </c>
      <c r="W307" s="14" t="n">
        <f aca="false">F307+DatosMinisterio!F307</f>
        <v>20</v>
      </c>
      <c r="X307" s="14" t="n">
        <f aca="false">G307+DatosMinisterio!G307</f>
        <v>31</v>
      </c>
      <c r="Y307" s="14" t="n">
        <f aca="false">H307+DatosMinisterio!H307</f>
        <v>2</v>
      </c>
      <c r="Z307" s="14" t="n">
        <f aca="false">X307+0.33*Y307</f>
        <v>31.66</v>
      </c>
      <c r="AC307" s="50" t="n">
        <f aca="false">IF(T307&gt;0,S307/T307,0)</f>
        <v>93.8486486486486</v>
      </c>
      <c r="AD307" s="51" t="n">
        <f aca="false">EXP((((AC307-AC$315)/AC$316+2)/4-1.9)^3)</f>
        <v>0.00708038228964856</v>
      </c>
      <c r="AE307" s="52" t="n">
        <f aca="false">S307/U307</f>
        <v>40.9991804121226</v>
      </c>
      <c r="AF307" s="51" t="n">
        <f aca="false">EXP((((AE307-AE$315)/AE$316+2)/4-1.9)^3)</f>
        <v>0.698458975386573</v>
      </c>
      <c r="AG307" s="51" t="n">
        <f aca="false">V307/U307</f>
        <v>0.472434649009899</v>
      </c>
      <c r="AH307" s="51" t="n">
        <f aca="false">EXP((((AG307-AG$315)/AG$316+2)/4-1.9)^3)</f>
        <v>0.0157853770160962</v>
      </c>
      <c r="AI307" s="51" t="n">
        <f aca="false">W307/U307</f>
        <v>0.0472286377285136</v>
      </c>
      <c r="AJ307" s="51" t="n">
        <f aca="false">EXP((((AI307-AI$315)/AI$316+2)/4-1.9)^3)</f>
        <v>0.0239646916998484</v>
      </c>
      <c r="AK307" s="51" t="n">
        <f aca="false">Z307/U307</f>
        <v>0.074762933524237</v>
      </c>
      <c r="AL307" s="51" t="n">
        <f aca="false">EXP((((AK307-AK$315)/AK$316+2)/4-1.9)^3)</f>
        <v>0.010277138932561</v>
      </c>
      <c r="AM307" s="51" t="n">
        <f aca="false">0.01*AD307+0.15*AF307+0.24*AH307+0.25*AJ307+0.35*AL307</f>
        <v>0.118216312166104</v>
      </c>
      <c r="AO307" s="44" t="n">
        <f aca="false">AO341</f>
        <v>2.68286332315652E-005</v>
      </c>
      <c r="AP307" s="43" t="n">
        <f aca="false">AO307*$J$315</f>
        <v>202.278746002069</v>
      </c>
      <c r="AQ307" s="44" t="n">
        <f aca="false">AQ341</f>
        <v>0.00140954672257135</v>
      </c>
      <c r="AR307" s="43" t="n">
        <f aca="false">AQ307*$J$315</f>
        <v>10627.5016327556</v>
      </c>
      <c r="AS307" s="44" t="n">
        <f aca="false">AS341</f>
        <v>0.00354004001596041</v>
      </c>
      <c r="AT307" s="43" t="n">
        <f aca="false">AS307*$J$315</f>
        <v>26690.6945666961</v>
      </c>
      <c r="AU307" s="44" t="n">
        <f aca="false">AU341</f>
        <v>0.00307731004846951</v>
      </c>
      <c r="AV307" s="43" t="n">
        <f aca="false">AU307*$J$315</f>
        <v>23201.8684027336</v>
      </c>
      <c r="AW307" s="44" t="n">
        <f aca="false">AW341</f>
        <v>0.00182517845885988</v>
      </c>
      <c r="AX307" s="43" t="n">
        <f aca="false">AW307*$J$315</f>
        <v>13761.223193949</v>
      </c>
    </row>
    <row r="308" customFormat="false" ht="13.8" hidden="false" customHeight="false" outlineLevel="0" collapsed="false">
      <c r="A308" s="13" t="s">
        <v>40</v>
      </c>
      <c r="B308" s="14"/>
      <c r="C308" s="14"/>
      <c r="D308" s="14"/>
      <c r="E308" s="14"/>
      <c r="F308" s="14"/>
      <c r="G308" s="14"/>
      <c r="H308" s="14"/>
      <c r="I308" s="15" t="n">
        <f aca="false">AO308+AQ308+AS308+AU308+AW308</f>
        <v>0.010025431459217</v>
      </c>
      <c r="J308" s="43" t="n">
        <f aca="false">AP308+AR308+AT308+AV308+AX308</f>
        <v>75588.3345303687</v>
      </c>
      <c r="K308" s="15" t="n">
        <f aca="false">I308-DatosMinisterio!J308</f>
        <v>-8.32667268468867E-017</v>
      </c>
      <c r="L308" s="43" t="n">
        <f aca="false">J308-DatosMinisterio!K308</f>
        <v>0.334530368709238</v>
      </c>
      <c r="M308" s="44" t="n">
        <f aca="false">M342</f>
        <v>0.0260231975108876</v>
      </c>
      <c r="N308" s="43" t="n">
        <f aca="false">ROUND((N$315*M308),0)</f>
        <v>3727914</v>
      </c>
      <c r="O308" s="43" t="n">
        <f aca="false">N308-DatosMinisterio!L308</f>
        <v>1</v>
      </c>
      <c r="P308" s="14" t="n">
        <f aca="false">N308+J308</f>
        <v>3803502.33453037</v>
      </c>
      <c r="Q308" s="43" t="n">
        <f aca="false">P308-DatosMinisterio!M308</f>
        <v>1.33453036891297</v>
      </c>
      <c r="S308" s="14" t="n">
        <f aca="false">B308+DatosMinisterio!B308</f>
        <v>5847</v>
      </c>
      <c r="T308" s="14" t="n">
        <f aca="false">C308+DatosMinisterio!C308</f>
        <v>34</v>
      </c>
      <c r="U308" s="14" t="n">
        <f aca="false">D308+DatosMinisterio!D308</f>
        <v>292.355265946175</v>
      </c>
      <c r="V308" s="14" t="n">
        <f aca="false">E308+DatosMinisterio!E308</f>
        <v>165.833333333333</v>
      </c>
      <c r="W308" s="14" t="n">
        <f aca="false">F308+DatosMinisterio!F308</f>
        <v>6</v>
      </c>
      <c r="X308" s="14" t="n">
        <f aca="false">G308+DatosMinisterio!G308</f>
        <v>17</v>
      </c>
      <c r="Y308" s="14" t="n">
        <f aca="false">H308+DatosMinisterio!H308</f>
        <v>6</v>
      </c>
      <c r="Z308" s="14" t="n">
        <f aca="false">X308+0.33*Y308</f>
        <v>18.98</v>
      </c>
      <c r="AC308" s="50" t="n">
        <f aca="false">IF(T308&gt;0,S308/T308,0)</f>
        <v>171.970588235294</v>
      </c>
      <c r="AD308" s="51" t="n">
        <f aca="false">EXP((((AC308-AC$315)/AC$316+2)/4-1.9)^3)</f>
        <v>0.0419507828408791</v>
      </c>
      <c r="AE308" s="52" t="n">
        <f aca="false">S308/U308</f>
        <v>19.9996397570498</v>
      </c>
      <c r="AF308" s="51" t="n">
        <f aca="false">EXP((((AE308-AE$315)/AE$316+2)/4-1.9)^3)</f>
        <v>0.0493544730180012</v>
      </c>
      <c r="AG308" s="51" t="n">
        <f aca="false">V308/U308</f>
        <v>0.567232243266192</v>
      </c>
      <c r="AH308" s="51" t="n">
        <f aca="false">EXP((((AG308-AG$315)/AG$316+2)/4-1.9)^3)</f>
        <v>0.0657212216464714</v>
      </c>
      <c r="AI308" s="51" t="n">
        <f aca="false">W308/U308</f>
        <v>0.0205229756357618</v>
      </c>
      <c r="AJ308" s="51" t="n">
        <f aca="false">EXP((((AI308-AI$315)/AI$316+2)/4-1.9)^3)</f>
        <v>0.0119373862585062</v>
      </c>
      <c r="AK308" s="51" t="n">
        <f aca="false">Z308/U308</f>
        <v>0.0649210129277931</v>
      </c>
      <c r="AL308" s="51" t="n">
        <f aca="false">EXP((((AK308-AK$315)/AK$316+2)/4-1.9)^3)</f>
        <v>0.0092769055443267</v>
      </c>
      <c r="AM308" s="51" t="n">
        <f aca="false">0.01*AD308+0.15*AF308+0.24*AH308+0.25*AJ308+0.35*AL308</f>
        <v>0.029827035481403</v>
      </c>
      <c r="AO308" s="44" t="n">
        <f aca="false">AO342</f>
        <v>0.000136073483494913</v>
      </c>
      <c r="AP308" s="43" t="n">
        <f aca="false">AO308*$J$315</f>
        <v>1025.94766449377</v>
      </c>
      <c r="AQ308" s="44" t="n">
        <f aca="false">AQ342</f>
        <v>0.00315672975230094</v>
      </c>
      <c r="AR308" s="43" t="n">
        <f aca="false">AQ308*$J$315</f>
        <v>23800.6658875035</v>
      </c>
      <c r="AS308" s="44" t="n">
        <f aca="false">AS342</f>
        <v>0.00464924036652037</v>
      </c>
      <c r="AT308" s="43" t="n">
        <f aca="false">AS308*$J$315</f>
        <v>35053.6869725986</v>
      </c>
      <c r="AU308" s="44" t="n">
        <f aca="false">AU342</f>
        <v>0.000794065851360173</v>
      </c>
      <c r="AV308" s="43" t="n">
        <f aca="false">AU308*$J$315</f>
        <v>5986.98574280039</v>
      </c>
      <c r="AW308" s="44" t="n">
        <f aca="false">AW342</f>
        <v>0.00128932200554062</v>
      </c>
      <c r="AX308" s="43" t="n">
        <f aca="false">AW308*$J$315</f>
        <v>9721.04826297238</v>
      </c>
    </row>
    <row r="309" customFormat="false" ht="13.8" hidden="false" customHeight="false" outlineLevel="0" collapsed="false">
      <c r="A309" s="13" t="s">
        <v>41</v>
      </c>
      <c r="B309" s="14"/>
      <c r="C309" s="14"/>
      <c r="D309" s="14"/>
      <c r="E309" s="14"/>
      <c r="F309" s="14"/>
      <c r="G309" s="14"/>
      <c r="H309" s="14"/>
      <c r="I309" s="15" t="n">
        <f aca="false">AO309+AQ309+AS309+AU309+AW309</f>
        <v>0.0121239119108901</v>
      </c>
      <c r="J309" s="43" t="n">
        <f aca="false">AP309+AR309+AT309+AV309+AX309</f>
        <v>91410.16155415</v>
      </c>
      <c r="K309" s="15" t="n">
        <f aca="false">I309-DatosMinisterio!J309</f>
        <v>-6.76542155630955E-017</v>
      </c>
      <c r="L309" s="43" t="n">
        <f aca="false">J309-DatosMinisterio!K309</f>
        <v>0.161554149977746</v>
      </c>
      <c r="M309" s="44" t="n">
        <f aca="false">M343</f>
        <v>0.0117162715500549</v>
      </c>
      <c r="N309" s="43" t="n">
        <f aca="false">ROUND((N$315*M309),0)</f>
        <v>1678397</v>
      </c>
      <c r="O309" s="43" t="n">
        <f aca="false">N309-DatosMinisterio!L309</f>
        <v>0</v>
      </c>
      <c r="P309" s="14" t="n">
        <f aca="false">N309+J309</f>
        <v>1769807.16155415</v>
      </c>
      <c r="Q309" s="43" t="n">
        <f aca="false">P309-DatosMinisterio!M309</f>
        <v>0.161554150050506</v>
      </c>
      <c r="S309" s="14" t="n">
        <f aca="false">B309+DatosMinisterio!B309</f>
        <v>6581</v>
      </c>
      <c r="T309" s="14" t="n">
        <f aca="false">C309+DatosMinisterio!C309</f>
        <v>58</v>
      </c>
      <c r="U309" s="14" t="n">
        <f aca="false">D309+DatosMinisterio!D309</f>
        <v>388.041402562851</v>
      </c>
      <c r="V309" s="14" t="n">
        <f aca="false">E309+DatosMinisterio!E309</f>
        <v>219.335409099792</v>
      </c>
      <c r="W309" s="14" t="n">
        <f aca="false">F309+DatosMinisterio!F309</f>
        <v>0</v>
      </c>
      <c r="X309" s="14" t="n">
        <f aca="false">G309+DatosMinisterio!G309</f>
        <v>6</v>
      </c>
      <c r="Y309" s="14" t="n">
        <f aca="false">H309+DatosMinisterio!H309</f>
        <v>3</v>
      </c>
      <c r="Z309" s="14" t="n">
        <f aca="false">X309+0.33*Y309</f>
        <v>6.99</v>
      </c>
      <c r="AC309" s="50" t="n">
        <f aca="false">IF(T309&gt;0,S309/T309,0)</f>
        <v>113.465517241379</v>
      </c>
      <c r="AD309" s="51" t="n">
        <f aca="false">EXP((((AC309-AC$315)/AC$316+2)/4-1.9)^3)</f>
        <v>0.0116369058098751</v>
      </c>
      <c r="AE309" s="52" t="n">
        <f aca="false">S309/U309</f>
        <v>16.9595304947752</v>
      </c>
      <c r="AF309" s="51" t="n">
        <f aca="false">EXP((((AE309-AE$315)/AE$316+2)/4-1.9)^3)</f>
        <v>0.0241812696456046</v>
      </c>
      <c r="AG309" s="51" t="n">
        <f aca="false">V309/U309</f>
        <v>0.565237131015334</v>
      </c>
      <c r="AH309" s="51" t="n">
        <f aca="false">EXP((((AG309-AG$315)/AG$316+2)/4-1.9)^3)</f>
        <v>0.0640346575485839</v>
      </c>
      <c r="AI309" s="51" t="n">
        <f aca="false">W309/U309</f>
        <v>0</v>
      </c>
      <c r="AJ309" s="51" t="n">
        <f aca="false">EXP((((AI309-AI$315)/AI$316+2)/4-1.9)^3)</f>
        <v>0.00661125146968685</v>
      </c>
      <c r="AK309" s="51" t="n">
        <f aca="false">Z309/U309</f>
        <v>0.0180135417350674</v>
      </c>
      <c r="AL309" s="51" t="n">
        <f aca="false">EXP((((AK309-AK$315)/AK$316+2)/4-1.9)^3)</f>
        <v>0.00557611510262087</v>
      </c>
      <c r="AM309" s="51" t="n">
        <f aca="false">0.01*AD309+0.15*AF309+0.24*AH309+0.25*AJ309+0.35*AL309</f>
        <v>0.0227163304699386</v>
      </c>
      <c r="AO309" s="44" t="n">
        <f aca="false">AO343</f>
        <v>5.0338072826862E-005</v>
      </c>
      <c r="AP309" s="43" t="n">
        <f aca="false">AO309*$J$315</f>
        <v>379.531903831706</v>
      </c>
      <c r="AQ309" s="44" t="n">
        <f aca="false">AQ343</f>
        <v>0.00746762689482231</v>
      </c>
      <c r="AR309" s="43" t="n">
        <f aca="false">AQ309*$J$315</f>
        <v>56303.3603261891</v>
      </c>
      <c r="AS309" s="44" t="n">
        <f aca="false">AS343</f>
        <v>0.00317266988367234</v>
      </c>
      <c r="AT309" s="43" t="n">
        <f aca="false">AS309*$J$315</f>
        <v>23920.8490424591</v>
      </c>
      <c r="AU309" s="44" t="n">
        <f aca="false">AU343</f>
        <v>0.000510378954417899</v>
      </c>
      <c r="AV309" s="43" t="n">
        <f aca="false">AU309*$J$315</f>
        <v>3848.0832770875</v>
      </c>
      <c r="AW309" s="44" t="n">
        <f aca="false">AW343</f>
        <v>0.000922898105150721</v>
      </c>
      <c r="AX309" s="43" t="n">
        <f aca="false">AW309*$J$315</f>
        <v>6958.33700458258</v>
      </c>
    </row>
    <row r="310" customFormat="false" ht="13.8" hidden="false" customHeight="false" outlineLevel="0" collapsed="false">
      <c r="A310" s="13" t="s">
        <v>42</v>
      </c>
      <c r="B310" s="14"/>
      <c r="C310" s="14"/>
      <c r="D310" s="14"/>
      <c r="E310" s="14"/>
      <c r="F310" s="14"/>
      <c r="G310" s="14"/>
      <c r="H310" s="14"/>
      <c r="I310" s="15" t="n">
        <f aca="false">AO310+AQ310+AS310+AU310+AW310</f>
        <v>0.0411588941441097</v>
      </c>
      <c r="J310" s="43" t="n">
        <f aca="false">AP310+AR310+AT310+AV310+AX310</f>
        <v>310324.026663684</v>
      </c>
      <c r="K310" s="15" t="n">
        <f aca="false">I310-DatosMinisterio!J310</f>
        <v>-1.52655665885959E-016</v>
      </c>
      <c r="L310" s="43" t="n">
        <f aca="false">J310-DatosMinisterio!K310</f>
        <v>0.0266636836458929</v>
      </c>
      <c r="M310" s="44" t="n">
        <f aca="false">M344</f>
        <v>0.0150992689369136</v>
      </c>
      <c r="N310" s="43" t="n">
        <f aca="false">ROUND((N$315*M310),0)</f>
        <v>2163023</v>
      </c>
      <c r="O310" s="43" t="n">
        <f aca="false">N310-DatosMinisterio!L310</f>
        <v>0</v>
      </c>
      <c r="P310" s="14" t="n">
        <f aca="false">N310+J310</f>
        <v>2473347.02666368</v>
      </c>
      <c r="Q310" s="43" t="n">
        <f aca="false">P310-DatosMinisterio!M310</f>
        <v>0.0266636838205159</v>
      </c>
      <c r="S310" s="14" t="n">
        <f aca="false">B310+DatosMinisterio!B310</f>
        <v>10165</v>
      </c>
      <c r="T310" s="14" t="n">
        <f aca="false">C310+DatosMinisterio!C310</f>
        <v>63</v>
      </c>
      <c r="U310" s="14" t="n">
        <f aca="false">D310+DatosMinisterio!D310</f>
        <v>332.727272727273</v>
      </c>
      <c r="V310" s="14" t="n">
        <f aca="false">E310+DatosMinisterio!E310</f>
        <v>148.909090909091</v>
      </c>
      <c r="W310" s="14" t="n">
        <f aca="false">F310+DatosMinisterio!F310</f>
        <v>4</v>
      </c>
      <c r="X310" s="14" t="n">
        <f aca="false">G310+DatosMinisterio!G310</f>
        <v>20</v>
      </c>
      <c r="Y310" s="14" t="n">
        <f aca="false">H310+DatosMinisterio!H310</f>
        <v>0</v>
      </c>
      <c r="Z310" s="14" t="n">
        <f aca="false">X310+0.33*Y310</f>
        <v>20</v>
      </c>
      <c r="AC310" s="50" t="n">
        <f aca="false">IF(T310&gt;0,S310/T310,0)</f>
        <v>161.349206349206</v>
      </c>
      <c r="AD310" s="51" t="n">
        <f aca="false">EXP((((AC310-AC$315)/AC$316+2)/4-1.9)^3)</f>
        <v>0.0339524302144578</v>
      </c>
      <c r="AE310" s="52" t="n">
        <f aca="false">S310/U310</f>
        <v>30.5505464480874</v>
      </c>
      <c r="AF310" s="51" t="n">
        <f aca="false">EXP((((AE310-AE$315)/AE$316+2)/4-1.9)^3)</f>
        <v>0.288361972353024</v>
      </c>
      <c r="AG310" s="51" t="n">
        <f aca="false">V310/U310</f>
        <v>0.447540983606557</v>
      </c>
      <c r="AH310" s="51" t="n">
        <f aca="false">EXP((((AG310-AG$315)/AG$316+2)/4-1.9)^3)</f>
        <v>0.0101348140602265</v>
      </c>
      <c r="AI310" s="51" t="n">
        <f aca="false">W310/U310</f>
        <v>0.0120218579234973</v>
      </c>
      <c r="AJ310" s="51" t="n">
        <f aca="false">EXP((((AI310-AI$315)/AI$316+2)/4-1.9)^3)</f>
        <v>0.00940166433127211</v>
      </c>
      <c r="AK310" s="51" t="n">
        <f aca="false">Z310/U310</f>
        <v>0.0601092896174863</v>
      </c>
      <c r="AL310" s="51" t="n">
        <f aca="false">EXP((((AK310-AK$315)/AK$316+2)/4-1.9)^3)</f>
        <v>0.00881907212739151</v>
      </c>
      <c r="AM310" s="51" t="n">
        <f aca="false">0.01*AD310+0.15*AF310+0.24*AH310+0.25*AJ310+0.35*AL310</f>
        <v>0.0514632668569575</v>
      </c>
      <c r="AO310" s="44" t="n">
        <f aca="false">AO344</f>
        <v>0.000357736762297065</v>
      </c>
      <c r="AP310" s="43" t="n">
        <f aca="false">AO310*$J$315</f>
        <v>2697.21319948393</v>
      </c>
      <c r="AQ310" s="44" t="n">
        <f aca="false">AQ344</f>
        <v>0.0383871276768055</v>
      </c>
      <c r="AR310" s="43" t="n">
        <f aca="false">AQ310*$J$315</f>
        <v>289425.852672576</v>
      </c>
      <c r="AS310" s="44" t="n">
        <f aca="false">AS344</f>
        <v>0.000537290212601761</v>
      </c>
      <c r="AT310" s="43" t="n">
        <f aca="false">AS310*$J$315</f>
        <v>4050.98498705478</v>
      </c>
      <c r="AU310" s="44" t="n">
        <f aca="false">AU344</f>
        <v>0.00056666622513891</v>
      </c>
      <c r="AV310" s="43" t="n">
        <f aca="false">AU310*$J$315</f>
        <v>4272.47010436461</v>
      </c>
      <c r="AW310" s="44" t="n">
        <f aca="false">AW344</f>
        <v>0.00131007326726644</v>
      </c>
      <c r="AX310" s="43" t="n">
        <f aca="false">AW310*$J$315</f>
        <v>9877.50570020481</v>
      </c>
    </row>
    <row r="311" customFormat="false" ht="13.8" hidden="false" customHeight="false" outlineLevel="0" collapsed="false">
      <c r="A311" s="13" t="s">
        <v>43</v>
      </c>
      <c r="B311" s="14"/>
      <c r="C311" s="14"/>
      <c r="D311" s="14"/>
      <c r="E311" s="14"/>
      <c r="F311" s="14"/>
      <c r="G311" s="14"/>
      <c r="H311" s="14"/>
      <c r="I311" s="15" t="n">
        <f aca="false">AO311+AQ311+AS311+AU311+AW311</f>
        <v>0.0152191474621069</v>
      </c>
      <c r="J311" s="43" t="n">
        <f aca="false">AP311+AR311+AT311+AV311+AX311</f>
        <v>114747.182135001</v>
      </c>
      <c r="K311" s="15" t="n">
        <f aca="false">I311-DatosMinisterio!J311</f>
        <v>1.56125112837913E-016</v>
      </c>
      <c r="L311" s="43" t="n">
        <f aca="false">J311-DatosMinisterio!K311</f>
        <v>0.182135001115967</v>
      </c>
      <c r="M311" s="44" t="n">
        <f aca="false">M345</f>
        <v>0.0140073083782674</v>
      </c>
      <c r="N311" s="43" t="n">
        <f aca="false">ROUND((N$315*M311),0)</f>
        <v>2006596</v>
      </c>
      <c r="O311" s="43" t="n">
        <f aca="false">N311-DatosMinisterio!L311</f>
        <v>0</v>
      </c>
      <c r="P311" s="14" t="n">
        <f aca="false">N311+J311</f>
        <v>2121343.182135</v>
      </c>
      <c r="Q311" s="43" t="n">
        <f aca="false">P311-DatosMinisterio!M311</f>
        <v>0.18213500129059</v>
      </c>
      <c r="S311" s="14" t="n">
        <f aca="false">B311+DatosMinisterio!B311</f>
        <v>4411</v>
      </c>
      <c r="T311" s="14" t="n">
        <f aca="false">C311+DatosMinisterio!C311</f>
        <v>32</v>
      </c>
      <c r="U311" s="14" t="n">
        <f aca="false">D311+DatosMinisterio!D311</f>
        <v>288.307954545455</v>
      </c>
      <c r="V311" s="14" t="n">
        <f aca="false">E311+DatosMinisterio!E311</f>
        <v>159.215909090909</v>
      </c>
      <c r="W311" s="14" t="n">
        <f aca="false">F311+DatosMinisterio!F311</f>
        <v>33</v>
      </c>
      <c r="X311" s="14" t="n">
        <f aca="false">G311+DatosMinisterio!G311</f>
        <v>44</v>
      </c>
      <c r="Y311" s="14" t="n">
        <f aca="false">H311+DatosMinisterio!H311</f>
        <v>1</v>
      </c>
      <c r="Z311" s="14" t="n">
        <f aca="false">X311+0.33*Y311</f>
        <v>44.33</v>
      </c>
      <c r="AC311" s="50" t="n">
        <f aca="false">IF(T311&gt;0,S311/T311,0)</f>
        <v>137.84375</v>
      </c>
      <c r="AD311" s="51" t="n">
        <f aca="false">EXP((((AC311-AC$315)/AC$316+2)/4-1.9)^3)</f>
        <v>0.0205697054928261</v>
      </c>
      <c r="AE311" s="52" t="n">
        <f aca="false">S311/U311</f>
        <v>15.2996125512886</v>
      </c>
      <c r="AF311" s="51" t="n">
        <f aca="false">EXP((((AE311-AE$315)/AE$316+2)/4-1.9)^3)</f>
        <v>0.0156785496384449</v>
      </c>
      <c r="AG311" s="51" t="n">
        <f aca="false">V311/U311</f>
        <v>0.552242512149649</v>
      </c>
      <c r="AH311" s="51" t="n">
        <f aca="false">EXP((((AG311-AG$315)/AG$316+2)/4-1.9)^3)</f>
        <v>0.0538410965013733</v>
      </c>
      <c r="AI311" s="51" t="n">
        <f aca="false">W311/U311</f>
        <v>0.114460941780214</v>
      </c>
      <c r="AJ311" s="51" t="n">
        <f aca="false">EXP((((AI311-AI$315)/AI$316+2)/4-1.9)^3)</f>
        <v>0.0994039439070083</v>
      </c>
      <c r="AK311" s="51" t="n">
        <f aca="false">Z311/U311</f>
        <v>0.153759198458088</v>
      </c>
      <c r="AL311" s="51" t="n">
        <f aca="false">EXP((((AK311-AK$315)/AK$316+2)/4-1.9)^3)</f>
        <v>0.0221587487947037</v>
      </c>
      <c r="AM311" s="51" t="n">
        <f aca="false">0.01*AD311+0.15*AF311+0.24*AH311+0.25*AJ311+0.35*AL311</f>
        <v>0.0480858907159229</v>
      </c>
      <c r="AO311" s="44" t="n">
        <f aca="false">AO345</f>
        <v>9.98885554874268E-005</v>
      </c>
      <c r="AP311" s="43" t="n">
        <f aca="false">AO311*$J$315</f>
        <v>753.125646377777</v>
      </c>
      <c r="AQ311" s="44" t="n">
        <f aca="false">AQ345</f>
        <v>0.000354602582855604</v>
      </c>
      <c r="AR311" s="43" t="n">
        <f aca="false">AQ311*$J$315</f>
        <v>2673.5825552505</v>
      </c>
      <c r="AS311" s="44" t="n">
        <f aca="false">AS345</f>
        <v>0.0071685996304677</v>
      </c>
      <c r="AT311" s="43" t="n">
        <f aca="false">AS311*$J$315</f>
        <v>54048.7967212525</v>
      </c>
      <c r="AU311" s="44" t="n">
        <f aca="false">AU345</f>
        <v>0.00534197151560348</v>
      </c>
      <c r="AV311" s="43" t="n">
        <f aca="false">AU311*$J$315</f>
        <v>40276.6436153634</v>
      </c>
      <c r="AW311" s="44" t="n">
        <f aca="false">AW345</f>
        <v>0.00225408517769264</v>
      </c>
      <c r="AX311" s="43" t="n">
        <f aca="false">AW311*$J$315</f>
        <v>16995.0335967569</v>
      </c>
    </row>
    <row r="312" customFormat="false" ht="13.8" hidden="false" customHeight="false" outlineLevel="0" collapsed="false">
      <c r="A312" s="13" t="s">
        <v>44</v>
      </c>
      <c r="B312" s="14"/>
      <c r="C312" s="14"/>
      <c r="D312" s="14"/>
      <c r="E312" s="14"/>
      <c r="F312" s="14"/>
      <c r="G312" s="14"/>
      <c r="H312" s="14"/>
      <c r="I312" s="15" t="n">
        <f aca="false">AO312+AQ312+AS312+AU312+AW312</f>
        <v>0.0176135496845209</v>
      </c>
      <c r="J312" s="43" t="n">
        <f aca="false">AP312+AR312+AT312+AV312+AX312</f>
        <v>132800.158400845</v>
      </c>
      <c r="K312" s="15" t="n">
        <f aca="false">I312-DatosMinisterio!J312</f>
        <v>0</v>
      </c>
      <c r="L312" s="43" t="n">
        <f aca="false">J312-DatosMinisterio!K312</f>
        <v>0.158400845160941</v>
      </c>
      <c r="M312" s="44" t="n">
        <f aca="false">M346</f>
        <v>0.00847429034311109</v>
      </c>
      <c r="N312" s="43" t="n">
        <f aca="false">ROUND((N$315*M312),0)</f>
        <v>1213972</v>
      </c>
      <c r="O312" s="43" t="n">
        <f aca="false">N312-DatosMinisterio!L312</f>
        <v>1</v>
      </c>
      <c r="P312" s="14" t="n">
        <f aca="false">N312+J312</f>
        <v>1346772.15840085</v>
      </c>
      <c r="Q312" s="43" t="n">
        <f aca="false">P312-DatosMinisterio!M312</f>
        <v>1.15840084524825</v>
      </c>
      <c r="S312" s="14" t="n">
        <f aca="false">B312+DatosMinisterio!B312</f>
        <v>5248</v>
      </c>
      <c r="T312" s="14" t="n">
        <f aca="false">C312+DatosMinisterio!C312</f>
        <v>23</v>
      </c>
      <c r="U312" s="14" t="n">
        <f aca="false">D312+DatosMinisterio!D312</f>
        <v>248.966666666667</v>
      </c>
      <c r="V312" s="14" t="n">
        <f aca="false">E312+DatosMinisterio!E312</f>
        <v>158.512121212121</v>
      </c>
      <c r="W312" s="14" t="n">
        <f aca="false">F312+DatosMinisterio!F312</f>
        <v>7</v>
      </c>
      <c r="X312" s="14" t="n">
        <f aca="false">G312+DatosMinisterio!G312</f>
        <v>28</v>
      </c>
      <c r="Y312" s="14" t="n">
        <f aca="false">H312+DatosMinisterio!H312</f>
        <v>5</v>
      </c>
      <c r="Z312" s="14" t="n">
        <f aca="false">X312+0.33*Y312</f>
        <v>29.65</v>
      </c>
      <c r="AC312" s="50" t="n">
        <f aca="false">IF(T312&gt;0,S312/T312,0)</f>
        <v>228.173913043478</v>
      </c>
      <c r="AD312" s="51" t="n">
        <f aca="false">EXP((((AC312-AC$315)/AC$316+2)/4-1.9)^3)</f>
        <v>0.11111583674223</v>
      </c>
      <c r="AE312" s="52" t="n">
        <f aca="false">S312/U312</f>
        <v>21.0791270585085</v>
      </c>
      <c r="AF312" s="51" t="n">
        <f aca="false">EXP((((AE312-AE$315)/AE$316+2)/4-1.9)^3)</f>
        <v>0.0620862161965374</v>
      </c>
      <c r="AG312" s="51" t="n">
        <f aca="false">V312/U312</f>
        <v>0.636680095911584</v>
      </c>
      <c r="AH312" s="51" t="n">
        <f aca="false">EXP((((AG312-AG$315)/AG$316+2)/4-1.9)^3)</f>
        <v>0.147161514109607</v>
      </c>
      <c r="AI312" s="51" t="n">
        <f aca="false">W312/U312</f>
        <v>0.028116213683224</v>
      </c>
      <c r="AJ312" s="51" t="n">
        <f aca="false">EXP((((AI312-AI$315)/AI$316+2)/4-1.9)^3)</f>
        <v>0.014672141409792</v>
      </c>
      <c r="AK312" s="51" t="n">
        <f aca="false">Z312/U312</f>
        <v>0.119092247958227</v>
      </c>
      <c r="AL312" s="51" t="n">
        <f aca="false">EXP((((AK312-AK$315)/AK$316+2)/4-1.9)^3)</f>
        <v>0.0160006615946934</v>
      </c>
      <c r="AM312" s="51" t="n">
        <f aca="false">0.01*AD312+0.15*AF312+0.24*AH312+0.25*AJ312+0.35*AL312</f>
        <v>0.0550111210937993</v>
      </c>
      <c r="AO312" s="44" t="n">
        <f aca="false">AO346</f>
        <v>0.000340201277108697</v>
      </c>
      <c r="AP312" s="43" t="n">
        <f aca="false">AO312*$J$315</f>
        <v>2565.00162076408</v>
      </c>
      <c r="AQ312" s="44" t="n">
        <f aca="false">AQ346</f>
        <v>0.00382422241404916</v>
      </c>
      <c r="AR312" s="43" t="n">
        <f aca="false">AQ312*$J$315</f>
        <v>28833.3329420875</v>
      </c>
      <c r="AS312" s="44" t="n">
        <f aca="false">AS346</f>
        <v>0.0108362101748913</v>
      </c>
      <c r="AT312" s="43" t="n">
        <f aca="false">AS312*$J$315</f>
        <v>81701.3295710109</v>
      </c>
      <c r="AU312" s="44" t="n">
        <f aca="false">AU346</f>
        <v>0.00097363069267706</v>
      </c>
      <c r="AV312" s="43" t="n">
        <f aca="false">AU312*$J$315</f>
        <v>7340.84341471883</v>
      </c>
      <c r="AW312" s="44" t="n">
        <f aca="false">AW346</f>
        <v>0.00163928512579466</v>
      </c>
      <c r="AX312" s="43" t="n">
        <f aca="false">AW312*$J$315</f>
        <v>12359.6508522639</v>
      </c>
    </row>
    <row r="313" customFormat="false" ht="13.8" hidden="false" customHeight="false" outlineLevel="0" collapsed="false">
      <c r="A313" s="13" t="s">
        <v>45</v>
      </c>
      <c r="B313" s="14"/>
      <c r="C313" s="14"/>
      <c r="D313" s="14"/>
      <c r="E313" s="14"/>
      <c r="F313" s="14"/>
      <c r="G313" s="14"/>
      <c r="H313" s="14"/>
      <c r="I313" s="15" t="n">
        <f aca="false">AO313+AQ313+AS313+AU313+AW313</f>
        <v>0.00676717060833666</v>
      </c>
      <c r="J313" s="43" t="n">
        <f aca="false">AP313+AR313+AT313+AV313+AX313</f>
        <v>51022.1587816809</v>
      </c>
      <c r="K313" s="15" t="n">
        <f aca="false">I313-DatosMinisterio!J313</f>
        <v>0</v>
      </c>
      <c r="L313" s="43" t="n">
        <f aca="false">J313-DatosMinisterio!K313</f>
        <v>0.158781680940592</v>
      </c>
      <c r="M313" s="44" t="n">
        <f aca="false">M347</f>
        <v>0.00522821975976656</v>
      </c>
      <c r="N313" s="43" t="n">
        <f aca="false">ROUND((N$315*M313),0)</f>
        <v>748961</v>
      </c>
      <c r="O313" s="43" t="n">
        <f aca="false">N313-DatosMinisterio!L313</f>
        <v>0</v>
      </c>
      <c r="P313" s="14" t="n">
        <f aca="false">N313+J313</f>
        <v>799983.158781681</v>
      </c>
      <c r="Q313" s="43" t="n">
        <f aca="false">P313-DatosMinisterio!M313</f>
        <v>0.158781680976972</v>
      </c>
      <c r="S313" s="14" t="n">
        <f aca="false">B313+DatosMinisterio!B313</f>
        <v>5110</v>
      </c>
      <c r="T313" s="14" t="n">
        <f aca="false">C313+DatosMinisterio!C313</f>
        <v>37</v>
      </c>
      <c r="U313" s="14" t="n">
        <f aca="false">D313+DatosMinisterio!D313</f>
        <v>307.910462842243</v>
      </c>
      <c r="V313" s="14" t="n">
        <f aca="false">E313+DatosMinisterio!E313</f>
        <v>155.451371933152</v>
      </c>
      <c r="W313" s="14" t="n">
        <f aca="false">F313+DatosMinisterio!F313</f>
        <v>23</v>
      </c>
      <c r="X313" s="14" t="n">
        <f aca="false">G313+DatosMinisterio!G313</f>
        <v>39</v>
      </c>
      <c r="Y313" s="14" t="n">
        <f aca="false">H313+DatosMinisterio!H313</f>
        <v>11</v>
      </c>
      <c r="Z313" s="14" t="n">
        <f aca="false">X313+0.33*Y313</f>
        <v>42.63</v>
      </c>
      <c r="AC313" s="50" t="n">
        <f aca="false">IF(T313&gt;0,S313/T313,0)</f>
        <v>138.108108108108</v>
      </c>
      <c r="AD313" s="51" t="n">
        <f aca="false">EXP((((AC313-AC$315)/AC$316+2)/4-1.9)^3)</f>
        <v>0.0206913141986393</v>
      </c>
      <c r="AE313" s="52" t="n">
        <f aca="false">S313/U313</f>
        <v>16.5957335545889</v>
      </c>
      <c r="AF313" s="51" t="n">
        <f aca="false">EXP((((AE313-AE$315)/AE$316+2)/4-1.9)^3)</f>
        <v>0.0220503590761724</v>
      </c>
      <c r="AG313" s="51" t="n">
        <f aca="false">V313/U313</f>
        <v>0.504859011604283</v>
      </c>
      <c r="AH313" s="51" t="n">
        <f aca="false">EXP((((AG313-AG$315)/AG$316+2)/4-1.9)^3)</f>
        <v>0.0269021937788355</v>
      </c>
      <c r="AI313" s="51" t="n">
        <f aca="false">W313/U313</f>
        <v>0.0746970394824939</v>
      </c>
      <c r="AJ313" s="51" t="n">
        <f aca="false">EXP((((AI313-AI$315)/AI$316+2)/4-1.9)^3)</f>
        <v>0.0452792146595404</v>
      </c>
      <c r="AK313" s="51" t="n">
        <f aca="false">Z313/U313</f>
        <v>0.138449338832118</v>
      </c>
      <c r="AL313" s="51" t="n">
        <f aca="false">EXP((((AK313-AK$315)/AK$316+2)/4-1.9)^3)</f>
        <v>0.019233069821864</v>
      </c>
      <c r="AM313" s="51" t="n">
        <f aca="false">0.01*AD313+0.15*AF313+0.24*AH313+0.25*AJ313+0.35*AL313</f>
        <v>0.0280223716128702</v>
      </c>
      <c r="AO313" s="44" t="n">
        <f aca="false">AO347</f>
        <v>8.63562747167266E-005</v>
      </c>
      <c r="AP313" s="43" t="n">
        <f aca="false">AO313*$J$315</f>
        <v>651.09686387444</v>
      </c>
      <c r="AQ313" s="44" t="n">
        <f aca="false">AQ347</f>
        <v>0.000894110257266741</v>
      </c>
      <c r="AR313" s="43" t="n">
        <f aca="false">AQ313*$J$315</f>
        <v>6741.2864481935</v>
      </c>
      <c r="AS313" s="44" t="n">
        <f aca="false">AS347</f>
        <v>0.00144178471448128</v>
      </c>
      <c r="AT313" s="43" t="n">
        <f aca="false">AS313*$J$315</f>
        <v>10870.5650986012</v>
      </c>
      <c r="AU313" s="44" t="n">
        <f aca="false">AU347</f>
        <v>0.0021612337246358</v>
      </c>
      <c r="AV313" s="43" t="n">
        <f aca="false">AU313*$J$315</f>
        <v>16294.9653030538</v>
      </c>
      <c r="AW313" s="44" t="n">
        <f aca="false">AW347</f>
        <v>0.00218368563723611</v>
      </c>
      <c r="AX313" s="43" t="n">
        <f aca="false">AW313*$J$315</f>
        <v>16464.245067958</v>
      </c>
    </row>
    <row r="314" customFormat="false" ht="13.8" hidden="false" customHeight="false" outlineLevel="0" collapsed="false">
      <c r="A314" s="16" t="s">
        <v>46</v>
      </c>
      <c r="B314" s="17"/>
      <c r="C314" s="17"/>
      <c r="D314" s="17"/>
      <c r="E314" s="17"/>
      <c r="F314" s="17"/>
      <c r="G314" s="17"/>
      <c r="H314" s="17"/>
      <c r="I314" s="18" t="n">
        <f aca="false">AO314+AQ314+AS314+AU314+AW314</f>
        <v>0.00952129219455884</v>
      </c>
      <c r="J314" s="53" t="n">
        <f aca="false">AP314+AR314+AT314+AV314+AX314</f>
        <v>71787.2963863353</v>
      </c>
      <c r="K314" s="15" t="n">
        <f aca="false">I314-DatosMinisterio!J314</f>
        <v>0</v>
      </c>
      <c r="L314" s="43" t="n">
        <f aca="false">J314-DatosMinisterio!K314</f>
        <v>-2.70361366469297</v>
      </c>
      <c r="M314" s="44" t="n">
        <f aca="false">M348</f>
        <v>0.00637115642409107</v>
      </c>
      <c r="N314" s="43" t="n">
        <f aca="false">ROUND((N$315*M314),0)</f>
        <v>912691</v>
      </c>
      <c r="O314" s="43" t="n">
        <f aca="false">N314-DatosMinisterio!L314</f>
        <v>1</v>
      </c>
      <c r="P314" s="14" t="n">
        <f aca="false">N314+J314</f>
        <v>984478.296386335</v>
      </c>
      <c r="Q314" s="43" t="n">
        <f aca="false">P314-DatosMinisterio!M314</f>
        <v>-1.70361366472207</v>
      </c>
      <c r="S314" s="17" t="n">
        <f aca="false">B314+DatosMinisterio!B314</f>
        <v>6206</v>
      </c>
      <c r="T314" s="17" t="n">
        <f aca="false">C314+DatosMinisterio!C314</f>
        <v>29</v>
      </c>
      <c r="U314" s="17" t="n">
        <f aca="false">D314+DatosMinisterio!D314</f>
        <v>321.477011494253</v>
      </c>
      <c r="V314" s="17" t="n">
        <f aca="false">E314+DatosMinisterio!E314</f>
        <v>159.189393939394</v>
      </c>
      <c r="W314" s="17" t="n">
        <f aca="false">F314+DatosMinisterio!F314</f>
        <v>12</v>
      </c>
      <c r="X314" s="17" t="n">
        <f aca="false">G314+DatosMinisterio!G314</f>
        <v>47</v>
      </c>
      <c r="Y314" s="17" t="n">
        <f aca="false">H314+DatosMinisterio!H314</f>
        <v>9</v>
      </c>
      <c r="Z314" s="17" t="n">
        <f aca="false">X314+0.33*Y314</f>
        <v>49.97</v>
      </c>
      <c r="AC314" s="50" t="n">
        <f aca="false">IF(T314&gt;0,S314/T314,0)</f>
        <v>214</v>
      </c>
      <c r="AD314" s="51" t="n">
        <f aca="false">EXP((((AC314-AC$315)/AC$316+2)/4-1.9)^3)</f>
        <v>0.088864157203659</v>
      </c>
      <c r="AE314" s="52" t="n">
        <f aca="false">S314/U314</f>
        <v>19.3046462985144</v>
      </c>
      <c r="AF314" s="51" t="n">
        <f aca="false">EXP((((AE314-AE$315)/AE$316+2)/4-1.9)^3)</f>
        <v>0.0423000128780018</v>
      </c>
      <c r="AG314" s="51" t="n">
        <f aca="false">V314/U314</f>
        <v>0.49518126723733</v>
      </c>
      <c r="AH314" s="51" t="n">
        <f aca="false">EXP((((AG314-AG$315)/AG$316+2)/4-1.9)^3)</f>
        <v>0.0230619960345286</v>
      </c>
      <c r="AI314" s="51" t="n">
        <f aca="false">W314/U314</f>
        <v>0.0373277079571661</v>
      </c>
      <c r="AJ314" s="51" t="n">
        <f aca="false">EXP((((AI314-AI$315)/AI$316+2)/4-1.9)^3)</f>
        <v>0.0186801446154094</v>
      </c>
      <c r="AK314" s="51" t="n">
        <f aca="false">Z314/U314</f>
        <v>0.155438797218299</v>
      </c>
      <c r="AL314" s="51" t="n">
        <f aca="false">EXP((((AK314-AK$315)/AK$316+2)/4-1.9)^3)</f>
        <v>0.0225009571419772</v>
      </c>
      <c r="AM314" s="51" t="n">
        <f aca="false">0.01*AD314+0.15*AF314+0.24*AH314+0.25*AJ314+0.35*AL314</f>
        <v>0.0253138937055681</v>
      </c>
      <c r="AO314" s="44" t="n">
        <f aca="false">AO348</f>
        <v>0.00022907915831098</v>
      </c>
      <c r="AP314" s="43" t="n">
        <f aca="false">AO314*$J$315</f>
        <v>1727.1787376718</v>
      </c>
      <c r="AQ314" s="44" t="n">
        <f aca="false">AQ348</f>
        <v>0.00244187442628819</v>
      </c>
      <c r="AR314" s="43" t="n">
        <f aca="false">AQ314*$J$315</f>
        <v>18410.9004950336</v>
      </c>
      <c r="AS314" s="44" t="n">
        <f aca="false">AS348</f>
        <v>0.00171365466466737</v>
      </c>
      <c r="AT314" s="43" t="n">
        <f aca="false">AS314*$J$315</f>
        <v>12920.3718153513</v>
      </c>
      <c r="AU314" s="44" t="n">
        <f aca="false">AU348</f>
        <v>0.00243001442116157</v>
      </c>
      <c r="AV314" s="43" t="n">
        <f aca="false">AU314*$J$315</f>
        <v>18321.4801006407</v>
      </c>
      <c r="AW314" s="44" t="n">
        <f aca="false">AW348</f>
        <v>0.00270666952413073</v>
      </c>
      <c r="AX314" s="43" t="n">
        <f aca="false">AW314*$J$315</f>
        <v>20407.365237638</v>
      </c>
    </row>
    <row r="315" customFormat="false" ht="13.8" hidden="false" customHeight="false" outlineLevel="0" collapsed="false">
      <c r="A315" s="19" t="s">
        <v>49</v>
      </c>
      <c r="B315" s="20"/>
      <c r="C315" s="20"/>
      <c r="D315" s="20"/>
      <c r="E315" s="20"/>
      <c r="F315" s="20"/>
      <c r="G315" s="20"/>
      <c r="H315" s="20"/>
      <c r="I315" s="20" t="n">
        <f aca="false">SUM(I288:I314)</f>
        <v>1</v>
      </c>
      <c r="J315" s="60" t="n">
        <f aca="false">DatosMinisterio!K315</f>
        <v>7539659</v>
      </c>
      <c r="K315" s="58" t="n">
        <f aca="false">I315-DatosMinisterio!J315</f>
        <v>0</v>
      </c>
      <c r="L315" s="60" t="n">
        <f aca="false">J315-DatosMinisterio!K315</f>
        <v>0</v>
      </c>
      <c r="M315" s="61"/>
      <c r="N315" s="60" t="n">
        <f aca="false">DatosMinisterio!L315</f>
        <v>143253508</v>
      </c>
      <c r="O315" s="60"/>
      <c r="P315" s="20" t="n">
        <f aca="false">DatosMinisterio!M315</f>
        <v>150793167</v>
      </c>
      <c r="Q315" s="60"/>
      <c r="S315" s="20"/>
      <c r="T315" s="20"/>
      <c r="U315" s="20"/>
      <c r="V315" s="20"/>
      <c r="W315" s="20"/>
      <c r="X315" s="20"/>
      <c r="Y315" s="20"/>
      <c r="Z315" s="20"/>
      <c r="AB315" s="63" t="s">
        <v>207</v>
      </c>
      <c r="AC315" s="63" t="n">
        <f aca="false">AVERAGE(AC290:AC314)</f>
        <v>194.959226475095</v>
      </c>
      <c r="AD315" s="20"/>
      <c r="AE315" s="63" t="n">
        <f aca="false">AVERAGE(AE290:AE314)</f>
        <v>21.2500510653209</v>
      </c>
      <c r="AF315" s="20"/>
      <c r="AG315" s="65" t="n">
        <f aca="false">AVERAGE(AG290:AG314)</f>
        <v>0.565568613679757</v>
      </c>
      <c r="AH315" s="20"/>
      <c r="AI315" s="65" t="n">
        <f aca="false">AVERAGE(AI290:AI314)</f>
        <v>0.0914929238510092</v>
      </c>
      <c r="AJ315" s="20"/>
      <c r="AK315" s="65" t="n">
        <f aca="false">AVERAGE(AK290:AK314)</f>
        <v>0.283339088314679</v>
      </c>
      <c r="AL315" s="20"/>
      <c r="AM315" s="65" t="n">
        <f aca="false">SUM(AM290:AM314)</f>
        <v>2.85034685982279</v>
      </c>
      <c r="AO315" s="61" t="n">
        <f aca="false">SUM(AO288:AO314)</f>
        <v>0.00979383617940936</v>
      </c>
      <c r="AP315" s="60" t="n">
        <f aca="false">SUM(AP288:AP314)</f>
        <v>73842.1850946094</v>
      </c>
      <c r="AQ315" s="61" t="n">
        <f aca="false">SUM(AQ288:AQ314)</f>
        <v>0.147762911520917</v>
      </c>
      <c r="AR315" s="60" t="n">
        <f aca="false">SUM(AR288:AR314)</f>
        <v>1114081.96571489</v>
      </c>
      <c r="AS315" s="61" t="n">
        <f aca="false">SUM(AS288:AS314)</f>
        <v>0.238174824895206</v>
      </c>
      <c r="AT315" s="60" t="n">
        <f aca="false">SUM(AT288:AT314)</f>
        <v>1795756.96209457</v>
      </c>
      <c r="AU315" s="61" t="n">
        <f aca="false">SUM(AU288:AU314)</f>
        <v>0.25411565572044</v>
      </c>
      <c r="AV315" s="60" t="n">
        <f aca="false">SUM(AV288:AV314)</f>
        <v>1915945.39069352</v>
      </c>
      <c r="AW315" s="61" t="n">
        <f aca="false">SUM(AW288:AW314)</f>
        <v>0.350152771684026</v>
      </c>
      <c r="AX315" s="60" t="n">
        <f aca="false">SUM(AX288:AX314)</f>
        <v>2640032.49640241</v>
      </c>
    </row>
    <row r="316" customFormat="false" ht="13.8" hidden="false" customHeight="false" outlineLevel="0" collapsed="false">
      <c r="A316" s="23" t="s">
        <v>50</v>
      </c>
      <c r="B316" s="22"/>
      <c r="C316" s="22"/>
      <c r="D316" s="22"/>
      <c r="E316" s="22"/>
      <c r="F316" s="22"/>
      <c r="G316" s="22"/>
      <c r="H316" s="22"/>
      <c r="I316" s="22"/>
      <c r="S316" s="22"/>
      <c r="T316" s="22"/>
      <c r="U316" s="22"/>
      <c r="V316" s="22"/>
      <c r="W316" s="22"/>
      <c r="X316" s="22"/>
      <c r="Y316" s="22"/>
      <c r="Z316" s="22"/>
      <c r="AB316" s="63" t="s">
        <v>208</v>
      </c>
      <c r="AC316" s="63" t="n">
        <f aca="false">_xlfn.STDEV.P(AC290:AC314)</f>
        <v>83.0665421481783</v>
      </c>
      <c r="AD316" s="20"/>
      <c r="AE316" s="63" t="n">
        <f aca="false">_xlfn.STDEV.P(AE290:AE314)</f>
        <v>7.16211853541581</v>
      </c>
      <c r="AF316" s="20"/>
      <c r="AG316" s="65" t="n">
        <f aca="false">_xlfn.STDEV.P(AG290:AG314)</f>
        <v>0.11257360220011</v>
      </c>
      <c r="AH316" s="20"/>
      <c r="AI316" s="65" t="n">
        <f aca="false">_xlfn.STDEV.P(AI290:AI314)</f>
        <v>0.0732794212357052</v>
      </c>
      <c r="AJ316" s="20"/>
      <c r="AK316" s="65" t="n">
        <f aca="false">_xlfn.STDEV.P(AK290:AK314)</f>
        <v>0.200224555744995</v>
      </c>
      <c r="AL316" s="20"/>
      <c r="AM316" s="65"/>
    </row>
    <row r="317" customFormat="false" ht="13.8" hidden="false" customHeight="false" outlineLevel="0" collapsed="false">
      <c r="A317" s="23" t="s">
        <v>149</v>
      </c>
      <c r="B317" s="22"/>
      <c r="C317" s="22"/>
      <c r="D317" s="22"/>
      <c r="E317" s="22"/>
      <c r="F317" s="22"/>
      <c r="G317" s="22"/>
      <c r="H317" s="22"/>
      <c r="I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3.8" hidden="false" customHeight="false" outlineLevel="0" collapsed="false">
      <c r="B318" s="22"/>
      <c r="C318" s="22"/>
      <c r="D318" s="22"/>
      <c r="E318" s="22"/>
      <c r="F318" s="22"/>
      <c r="G318" s="22"/>
      <c r="H318" s="22"/>
      <c r="I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3.8" hidden="false" customHeight="false" outlineLevel="0" collapsed="false">
      <c r="A319" s="6" t="s">
        <v>150</v>
      </c>
      <c r="B319" s="6"/>
      <c r="C319" s="6"/>
      <c r="D319" s="6"/>
      <c r="E319" s="6"/>
      <c r="F319" s="6"/>
      <c r="G319" s="6"/>
      <c r="H319" s="6"/>
      <c r="I319" s="6"/>
      <c r="J319" s="6"/>
      <c r="S319" s="24"/>
      <c r="T319" s="24"/>
      <c r="U319" s="24"/>
      <c r="V319" s="24"/>
      <c r="W319" s="24"/>
      <c r="X319" s="24"/>
      <c r="Y319" s="24"/>
      <c r="Z319" s="24"/>
    </row>
    <row r="320" customFormat="false" ht="13.8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S320" s="24"/>
      <c r="T320" s="24"/>
      <c r="U320" s="24"/>
      <c r="V320" s="24"/>
      <c r="W320" s="24"/>
      <c r="X320" s="24"/>
      <c r="Y320" s="24"/>
      <c r="Z320" s="24"/>
    </row>
    <row r="321" customFormat="false" ht="13.8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S321" s="74"/>
      <c r="T321" s="74"/>
      <c r="U321" s="74"/>
      <c r="V321" s="74"/>
      <c r="W321" s="74"/>
      <c r="X321" s="74"/>
      <c r="Y321" s="74"/>
      <c r="Z321" s="74"/>
    </row>
    <row r="322" customFormat="false" ht="15.8" hidden="false" customHeight="true" outlineLevel="0" collapsed="false">
      <c r="A322" s="7" t="s">
        <v>8</v>
      </c>
      <c r="B322" s="8" t="s">
        <v>188</v>
      </c>
      <c r="C322" s="8"/>
      <c r="D322" s="8"/>
      <c r="E322" s="8"/>
      <c r="F322" s="8"/>
      <c r="G322" s="8"/>
      <c r="H322" s="8"/>
      <c r="I322" s="7" t="s">
        <v>10</v>
      </c>
      <c r="J322" s="37" t="s">
        <v>11</v>
      </c>
      <c r="K322" s="38" t="s">
        <v>189</v>
      </c>
      <c r="L322" s="37" t="s">
        <v>190</v>
      </c>
      <c r="M322" s="38" t="s">
        <v>191</v>
      </c>
      <c r="N322" s="37" t="s">
        <v>12</v>
      </c>
      <c r="O322" s="37" t="s">
        <v>192</v>
      </c>
      <c r="P322" s="7" t="s">
        <v>193</v>
      </c>
      <c r="Q322" s="37" t="s">
        <v>194</v>
      </c>
      <c r="S322" s="8" t="s">
        <v>188</v>
      </c>
      <c r="T322" s="8"/>
      <c r="U322" s="8"/>
      <c r="V322" s="8"/>
      <c r="W322" s="8"/>
      <c r="X322" s="8"/>
      <c r="Y322" s="8"/>
      <c r="Z322" s="8"/>
      <c r="AC322" s="9" t="s">
        <v>196</v>
      </c>
      <c r="AD322" s="9"/>
      <c r="AE322" s="9" t="s">
        <v>197</v>
      </c>
      <c r="AF322" s="9"/>
      <c r="AG322" s="9" t="s">
        <v>198</v>
      </c>
      <c r="AH322" s="9"/>
      <c r="AI322" s="9" t="s">
        <v>199</v>
      </c>
      <c r="AJ322" s="9"/>
      <c r="AK322" s="9" t="s">
        <v>200</v>
      </c>
      <c r="AL322" s="9"/>
      <c r="AM322" s="39" t="s">
        <v>201</v>
      </c>
      <c r="AO322" s="9" t="s">
        <v>196</v>
      </c>
      <c r="AP322" s="9"/>
      <c r="AQ322" s="9" t="s">
        <v>197</v>
      </c>
      <c r="AR322" s="9"/>
      <c r="AS322" s="9" t="s">
        <v>198</v>
      </c>
      <c r="AT322" s="9"/>
      <c r="AU322" s="9" t="s">
        <v>199</v>
      </c>
      <c r="AV322" s="9"/>
      <c r="AW322" s="39" t="s">
        <v>200</v>
      </c>
      <c r="AX322" s="39"/>
    </row>
    <row r="323" customFormat="false" ht="37.75" hidden="false" customHeight="false" outlineLevel="0" collapsed="false">
      <c r="A323" s="7"/>
      <c r="B323" s="9" t="s">
        <v>152</v>
      </c>
      <c r="C323" s="9" t="s">
        <v>153</v>
      </c>
      <c r="D323" s="9" t="s">
        <v>154</v>
      </c>
      <c r="E323" s="9" t="s">
        <v>155</v>
      </c>
      <c r="F323" s="9" t="s">
        <v>156</v>
      </c>
      <c r="G323" s="9" t="s">
        <v>157</v>
      </c>
      <c r="H323" s="9" t="s">
        <v>158</v>
      </c>
      <c r="I323" s="7"/>
      <c r="J323" s="37"/>
      <c r="K323" s="38"/>
      <c r="L323" s="37"/>
      <c r="M323" s="38"/>
      <c r="N323" s="37"/>
      <c r="O323" s="37"/>
      <c r="P323" s="7"/>
      <c r="Q323" s="37"/>
      <c r="S323" s="9" t="s">
        <v>152</v>
      </c>
      <c r="T323" s="9" t="s">
        <v>153</v>
      </c>
      <c r="U323" s="9" t="s">
        <v>154</v>
      </c>
      <c r="V323" s="9" t="s">
        <v>155</v>
      </c>
      <c r="W323" s="9" t="s">
        <v>156</v>
      </c>
      <c r="X323" s="9" t="s">
        <v>157</v>
      </c>
      <c r="Y323" s="9" t="s">
        <v>158</v>
      </c>
      <c r="Z323" s="7" t="s">
        <v>21</v>
      </c>
      <c r="AC323" s="9" t="s">
        <v>202</v>
      </c>
      <c r="AD323" s="9" t="s">
        <v>203</v>
      </c>
      <c r="AE323" s="9" t="s">
        <v>202</v>
      </c>
      <c r="AF323" s="9" t="s">
        <v>203</v>
      </c>
      <c r="AG323" s="9" t="s">
        <v>202</v>
      </c>
      <c r="AH323" s="9" t="s">
        <v>203</v>
      </c>
      <c r="AI323" s="9" t="s">
        <v>202</v>
      </c>
      <c r="AJ323" s="9" t="s">
        <v>203</v>
      </c>
      <c r="AK323" s="9" t="s">
        <v>202</v>
      </c>
      <c r="AL323" s="9" t="s">
        <v>203</v>
      </c>
      <c r="AM323" s="40" t="s">
        <v>204</v>
      </c>
      <c r="AO323" s="9" t="s">
        <v>205</v>
      </c>
      <c r="AP323" s="9" t="s">
        <v>206</v>
      </c>
      <c r="AQ323" s="9" t="s">
        <v>205</v>
      </c>
      <c r="AR323" s="9" t="s">
        <v>206</v>
      </c>
      <c r="AS323" s="9" t="s">
        <v>205</v>
      </c>
      <c r="AT323" s="9" t="s">
        <v>206</v>
      </c>
      <c r="AU323" s="9" t="s">
        <v>205</v>
      </c>
      <c r="AV323" s="9" t="s">
        <v>206</v>
      </c>
      <c r="AW323" s="9" t="s">
        <v>205</v>
      </c>
      <c r="AX323" s="40" t="s">
        <v>206</v>
      </c>
    </row>
    <row r="324" customFormat="false" ht="13.8" hidden="false" customHeight="false" outlineLevel="0" collapsed="false">
      <c r="A324" s="10" t="s">
        <v>22</v>
      </c>
      <c r="B324" s="11"/>
      <c r="C324" s="11"/>
      <c r="D324" s="11"/>
      <c r="E324" s="11"/>
      <c r="F324" s="11"/>
      <c r="G324" s="11"/>
      <c r="H324" s="11"/>
      <c r="I324" s="12" t="n">
        <f aca="false">AO324+AQ324+AS324+AU324+AW324</f>
        <v>0.155779277937187</v>
      </c>
      <c r="J324" s="49" t="n">
        <f aca="false">AP324+AR324+AT324+AV324+AX324</f>
        <v>1123945.15362764</v>
      </c>
      <c r="K324" s="12" t="n">
        <f aca="false">I324-DatosMinisterio!J324</f>
        <v>2.12928559784054E-008</v>
      </c>
      <c r="L324" s="49" t="n">
        <f aca="false">J324-DatosMinisterio!K324</f>
        <v>0.153627635212615</v>
      </c>
      <c r="M324" s="44" t="n">
        <f aca="false">P358/P$383</f>
        <v>0.204540460590445</v>
      </c>
      <c r="N324" s="43" t="n">
        <f aca="false">ROUND(N$349*M324,0)</f>
        <v>28039367</v>
      </c>
      <c r="O324" s="43" t="n">
        <f aca="false">N324-DatosMinisterio!L324</f>
        <v>0</v>
      </c>
      <c r="P324" s="14" t="n">
        <f aca="false">N324+J324</f>
        <v>29163312.1536276</v>
      </c>
      <c r="Q324" s="43" t="n">
        <f aca="false">P324-DatosMinisterio!M324</f>
        <v>0.153627634048462</v>
      </c>
      <c r="S324" s="11" t="n">
        <f aca="false">B324+DatosMinisterio!B324</f>
        <v>24465</v>
      </c>
      <c r="T324" s="11" t="n">
        <f aca="false">C324+DatosMinisterio!C324</f>
        <v>65</v>
      </c>
      <c r="U324" s="11" t="n">
        <f aca="false">D324+DatosMinisterio!D324</f>
        <v>1752.68333333333</v>
      </c>
      <c r="V324" s="11" t="n">
        <f aca="false">E324+DatosMinisterio!E324</f>
        <v>965.425757575758</v>
      </c>
      <c r="W324" s="11" t="n">
        <f aca="false">F324+DatosMinisterio!F324</f>
        <v>485</v>
      </c>
      <c r="X324" s="11" t="n">
        <f aca="false">G324+DatosMinisterio!G324</f>
        <v>1329</v>
      </c>
      <c r="Y324" s="11" t="n">
        <f aca="false">H324+DatosMinisterio!H324</f>
        <v>209</v>
      </c>
      <c r="Z324" s="11" t="n">
        <f aca="false">X324+0.33*Y324</f>
        <v>1397.97</v>
      </c>
      <c r="AC324" s="45" t="n">
        <f aca="false">IF(T324&gt;0,S324/T324,0)</f>
        <v>376.384615384615</v>
      </c>
      <c r="AD324" s="46" t="n">
        <f aca="false">EXP((((AC324-AC$349)/AC$350+2)/4-1.9)^3)</f>
        <v>0.546469989457648</v>
      </c>
      <c r="AE324" s="47" t="n">
        <f aca="false">S324/U324</f>
        <v>13.9585968182121</v>
      </c>
      <c r="AF324" s="46" t="n">
        <f aca="false">EXP((((AE324-AE$349)/AE$350+2)/4-1.9)^3)</f>
        <v>0.0084124876345977</v>
      </c>
      <c r="AG324" s="46" t="n">
        <f aca="false">V324/U324</f>
        <v>0.550827259673696</v>
      </c>
      <c r="AH324" s="46" t="n">
        <f aca="false">EXP((((AG324-AG$349)/AG$350+2)/4-1.9)^3)</f>
        <v>0.0680528313062015</v>
      </c>
      <c r="AI324" s="46" t="n">
        <f aca="false">W324/U324</f>
        <v>0.276718555357975</v>
      </c>
      <c r="AJ324" s="46" t="n">
        <f aca="false">EXP((((AI324-AI$349)/AI$350+2)/4-1.9)^3)</f>
        <v>0.636552587095819</v>
      </c>
      <c r="AK324" s="46" t="n">
        <f aca="false">Z324/U324</f>
        <v>0.797616987286163</v>
      </c>
      <c r="AL324" s="46" t="n">
        <f aca="false">EXP((((AK324-AK$349)/AK$350+2)/4-1.9)^3)</f>
        <v>0.735041436274427</v>
      </c>
      <c r="AM324" s="46" t="n">
        <f aca="false">0.01*AD324+0.15*AF324+0.24*AH324+0.25*AJ324+0.35*AL324</f>
        <v>0.439461902023259</v>
      </c>
      <c r="AO324" s="48" t="n">
        <f aca="false">0.01*AD324/$AM$349</f>
        <v>0.00193711218151395</v>
      </c>
      <c r="AP324" s="49" t="n">
        <f aca="false">AO324*$J$349</f>
        <v>13976.2353329405</v>
      </c>
      <c r="AQ324" s="48" t="n">
        <f aca="false">0.15*AF324/$AM$349</f>
        <v>0.00044730541259881</v>
      </c>
      <c r="AR324" s="49" t="n">
        <f aca="false">AQ324*$J$349</f>
        <v>3227.30184231923</v>
      </c>
      <c r="AS324" s="48" t="n">
        <f aca="false">0.24*AH324/$AM$349</f>
        <v>0.00578956448710779</v>
      </c>
      <c r="AT324" s="49" t="n">
        <f aca="false">AS324*$J$349</f>
        <v>41771.6209310154</v>
      </c>
      <c r="AU324" s="48" t="n">
        <f aca="false">0.25*AJ324/$AM$349</f>
        <v>0.0564108640193268</v>
      </c>
      <c r="AV324" s="49" t="n">
        <f aca="false">AU324*$J$349</f>
        <v>407003.537736483</v>
      </c>
      <c r="AW324" s="48" t="n">
        <f aca="false">0.35*AL324/$AM$349</f>
        <v>0.0911944318366396</v>
      </c>
      <c r="AX324" s="49" t="n">
        <f aca="false">AW324*$J$349</f>
        <v>657966.457784877</v>
      </c>
    </row>
    <row r="325" customFormat="false" ht="13.8" hidden="false" customHeight="false" outlineLevel="0" collapsed="false">
      <c r="A325" s="13" t="s">
        <v>23</v>
      </c>
      <c r="B325" s="14"/>
      <c r="C325" s="14"/>
      <c r="D325" s="14"/>
      <c r="E325" s="14"/>
      <c r="F325" s="14"/>
      <c r="G325" s="14"/>
      <c r="H325" s="14"/>
      <c r="I325" s="15" t="n">
        <f aca="false">AO325+AQ325+AS325+AU325+AW325</f>
        <v>0.119055386363082</v>
      </c>
      <c r="J325" s="43" t="n">
        <f aca="false">AP325+AR325+AT325+AV325+AX325</f>
        <v>858982.826778841</v>
      </c>
      <c r="K325" s="15" t="n">
        <f aca="false">I325-DatosMinisterio!J325</f>
        <v>-2.40085270414303E-008</v>
      </c>
      <c r="L325" s="43" t="n">
        <f aca="false">J325-DatosMinisterio!K325</f>
        <v>-0.173221159144305</v>
      </c>
      <c r="M325" s="44" t="n">
        <f aca="false">P359/P$383</f>
        <v>0.127897128737278</v>
      </c>
      <c r="N325" s="43" t="n">
        <f aca="false">ROUND(N$349*M325,0)</f>
        <v>17532739</v>
      </c>
      <c r="O325" s="43" t="n">
        <f aca="false">N325-DatosMinisterio!L325</f>
        <v>-1</v>
      </c>
      <c r="P325" s="14" t="n">
        <f aca="false">N325+J325</f>
        <v>18391721.8267788</v>
      </c>
      <c r="Q325" s="43" t="n">
        <f aca="false">P325-DatosMinisterio!M325</f>
        <v>-1.17322115972638</v>
      </c>
      <c r="S325" s="14" t="n">
        <f aca="false">B325+DatosMinisterio!B325</f>
        <v>18406</v>
      </c>
      <c r="T325" s="14" t="n">
        <f aca="false">C325+DatosMinisterio!C325</f>
        <v>41</v>
      </c>
      <c r="U325" s="14" t="n">
        <f aca="false">D325+DatosMinisterio!D325</f>
        <v>1654.90909090909</v>
      </c>
      <c r="V325" s="14" t="n">
        <f aca="false">E325+DatosMinisterio!E325</f>
        <v>974.875</v>
      </c>
      <c r="W325" s="14" t="n">
        <f aca="false">F325+DatosMinisterio!F325</f>
        <v>381</v>
      </c>
      <c r="X325" s="14" t="n">
        <f aca="false">G325+DatosMinisterio!G325</f>
        <v>1030</v>
      </c>
      <c r="Y325" s="14" t="n">
        <f aca="false">H325+DatosMinisterio!H325</f>
        <v>215</v>
      </c>
      <c r="Z325" s="14" t="n">
        <f aca="false">X325+0.33*Y325</f>
        <v>1100.95</v>
      </c>
      <c r="AC325" s="50" t="n">
        <f aca="false">IF(T325&gt;0,S325/T325,0)</f>
        <v>448.926829268293</v>
      </c>
      <c r="AD325" s="51" t="n">
        <f aca="false">EXP((((AC325-AC$349)/AC$350+2)/4-1.9)^3)</f>
        <v>0.780104586445976</v>
      </c>
      <c r="AE325" s="52" t="n">
        <f aca="false">S325/U325</f>
        <v>11.1220610854757</v>
      </c>
      <c r="AF325" s="51" t="n">
        <f aca="false">EXP((((AE325-AE$349)/AE$350+2)/4-1.9)^3)</f>
        <v>0.00242331033768664</v>
      </c>
      <c r="AG325" s="51" t="n">
        <f aca="false">V325/U325</f>
        <v>0.589080696550209</v>
      </c>
      <c r="AH325" s="51" t="n">
        <f aca="false">EXP((((AG325-AG$349)/AG$350+2)/4-1.9)^3)</f>
        <v>0.105974931909133</v>
      </c>
      <c r="AI325" s="51" t="n">
        <f aca="false">W325/U325</f>
        <v>0.23022412656559</v>
      </c>
      <c r="AJ325" s="51" t="n">
        <f aca="false">EXP((((AI325-AI$349)/AI$350+2)/4-1.9)^3)</f>
        <v>0.446751409917541</v>
      </c>
      <c r="AK325" s="51" t="n">
        <f aca="false">Z325/U325</f>
        <v>0.665263128982642</v>
      </c>
      <c r="AL325" s="51" t="n">
        <f aca="false">EXP((((AK325-AK$349)/AK$350+2)/4-1.9)^3)</f>
        <v>0.544501164638813</v>
      </c>
      <c r="AM325" s="51" t="n">
        <f aca="false">0.01*AD325+0.15*AF325+0.24*AH325+0.25*AJ325+0.35*AL325</f>
        <v>0.335861786176274</v>
      </c>
      <c r="AO325" s="44" t="n">
        <f aca="false">0.01*AD325/$AM$349</f>
        <v>0.00276529384305105</v>
      </c>
      <c r="AP325" s="43" t="n">
        <f aca="false">AO325*$J$349</f>
        <v>19951.5535982057</v>
      </c>
      <c r="AQ325" s="44" t="n">
        <f aca="false">0.15*AF325/$AM$349</f>
        <v>0.000128851283655494</v>
      </c>
      <c r="AR325" s="43" t="n">
        <f aca="false">AQ325*$J$349</f>
        <v>929.660078805136</v>
      </c>
      <c r="AS325" s="44" t="n">
        <f aca="false">0.24*AH325/$AM$349</f>
        <v>0.00901577040261763</v>
      </c>
      <c r="AT325" s="43" t="n">
        <f aca="false">AS325*$J$349</f>
        <v>65048.6482183302</v>
      </c>
      <c r="AU325" s="44" t="n">
        <f aca="false">0.25*AJ325/$AM$349</f>
        <v>0.039590810792679</v>
      </c>
      <c r="AV325" s="43" t="n">
        <f aca="false">AU325*$J$349</f>
        <v>285647.106007017</v>
      </c>
      <c r="AW325" s="44" t="n">
        <f aca="false">0.35*AL325/$AM$349</f>
        <v>0.0675546600410788</v>
      </c>
      <c r="AX325" s="43" t="n">
        <f aca="false">AW325*$J$349</f>
        <v>487405.858876483</v>
      </c>
    </row>
    <row r="326" customFormat="false" ht="13.8" hidden="false" customHeight="false" outlineLevel="0" collapsed="false">
      <c r="A326" s="13" t="s">
        <v>24</v>
      </c>
      <c r="B326" s="14"/>
      <c r="C326" s="14"/>
      <c r="D326" s="14"/>
      <c r="E326" s="14"/>
      <c r="F326" s="14"/>
      <c r="G326" s="14"/>
      <c r="H326" s="14"/>
      <c r="I326" s="15" t="n">
        <f aca="false">AO326+AQ326+AS326+AU326+AW326</f>
        <v>0.0764342840581935</v>
      </c>
      <c r="J326" s="43" t="n">
        <f aca="false">AP326+AR326+AT326+AV326+AX326</f>
        <v>551472.212965605</v>
      </c>
      <c r="K326" s="15" t="n">
        <f aca="false">I326-DatosMinisterio!J326</f>
        <v>2.95171238007264E-008</v>
      </c>
      <c r="L326" s="43" t="n">
        <f aca="false">J326-DatosMinisterio!K326</f>
        <v>0.21296560508199</v>
      </c>
      <c r="M326" s="44" t="n">
        <f aca="false">P360/P$383</f>
        <v>0.0748167214748244</v>
      </c>
      <c r="N326" s="43" t="n">
        <f aca="false">ROUND(N$349*M326,0)</f>
        <v>10256228</v>
      </c>
      <c r="O326" s="43" t="n">
        <f aca="false">N326-DatosMinisterio!L326</f>
        <v>0</v>
      </c>
      <c r="P326" s="14" t="n">
        <f aca="false">N326+J326</f>
        <v>10807700.2129656</v>
      </c>
      <c r="Q326" s="43" t="n">
        <f aca="false">P326-DatosMinisterio!M326</f>
        <v>0.212965605780482</v>
      </c>
      <c r="S326" s="14" t="n">
        <f aca="false">B326+DatosMinisterio!B326</f>
        <v>21029</v>
      </c>
      <c r="T326" s="14" t="n">
        <f aca="false">C326+DatosMinisterio!C326</f>
        <v>97</v>
      </c>
      <c r="U326" s="14" t="n">
        <f aca="false">D326+DatosMinisterio!D326</f>
        <v>1255.3678030303</v>
      </c>
      <c r="V326" s="14" t="n">
        <f aca="false">E326+DatosMinisterio!E326</f>
        <v>839.39053030303</v>
      </c>
      <c r="W326" s="14" t="n">
        <f aca="false">F326+DatosMinisterio!F326</f>
        <v>222</v>
      </c>
      <c r="X326" s="14" t="n">
        <f aca="false">G326+DatosMinisterio!G326</f>
        <v>555</v>
      </c>
      <c r="Y326" s="14" t="n">
        <f aca="false">H326+DatosMinisterio!H326</f>
        <v>129</v>
      </c>
      <c r="Z326" s="14" t="n">
        <f aca="false">X326+0.33*Y326</f>
        <v>597.57</v>
      </c>
      <c r="AC326" s="50" t="n">
        <f aca="false">IF(T326&gt;0,S326/T326,0)</f>
        <v>216.79381443299</v>
      </c>
      <c r="AD326" s="51" t="n">
        <f aca="false">EXP((((AC326-AC$349)/AC$350+2)/4-1.9)^3)</f>
        <v>0.0989270920485739</v>
      </c>
      <c r="AE326" s="52" t="n">
        <f aca="false">S326/U326</f>
        <v>16.7512660028707</v>
      </c>
      <c r="AF326" s="51" t="n">
        <f aca="false">EXP((((AE326-AE$349)/AE$350+2)/4-1.9)^3)</f>
        <v>0.0239208681770889</v>
      </c>
      <c r="AG326" s="51" t="n">
        <f aca="false">V326/U326</f>
        <v>0.668641117190394</v>
      </c>
      <c r="AH326" s="51" t="n">
        <f aca="false">EXP((((AG326-AG$349)/AG$350+2)/4-1.9)^3)</f>
        <v>0.226549949239217</v>
      </c>
      <c r="AI326" s="51" t="n">
        <f aca="false">W326/U326</f>
        <v>0.176840603577788</v>
      </c>
      <c r="AJ326" s="51" t="n">
        <f aca="false">EXP((((AI326-AI$349)/AI$350+2)/4-1.9)^3)</f>
        <v>0.247234505572243</v>
      </c>
      <c r="AK326" s="51" t="n">
        <f aca="false">Z326/U326</f>
        <v>0.476011889549454</v>
      </c>
      <c r="AL326" s="51" t="n">
        <f aca="false">EXP((((AK326-AK$349)/AK$350+2)/4-1.9)^3)</f>
        <v>0.271049427115645</v>
      </c>
      <c r="AM326" s="51" t="n">
        <f aca="false">0.01*AD326+0.15*AF326+0.24*AH326+0.25*AJ326+0.35*AL326</f>
        <v>0.215625314847998</v>
      </c>
      <c r="AO326" s="44" t="n">
        <f aca="false">0.01*AD326/$AM$349</f>
        <v>0.000350674106146677</v>
      </c>
      <c r="AP326" s="43" t="n">
        <f aca="false">AO326*$J$349</f>
        <v>2530.10841573668</v>
      </c>
      <c r="AQ326" s="44" t="n">
        <f aca="false">0.15*AF326/$AM$349</f>
        <v>0.00127191079195995</v>
      </c>
      <c r="AR326" s="43" t="n">
        <f aca="false">AQ326*$J$349</f>
        <v>9176.81728532919</v>
      </c>
      <c r="AS326" s="44" t="n">
        <f aca="false">0.24*AH326/$AM$349</f>
        <v>0.0192736366069742</v>
      </c>
      <c r="AT326" s="43" t="n">
        <f aca="false">AS326*$J$349</f>
        <v>139058.99901477</v>
      </c>
      <c r="AU326" s="44" t="n">
        <f aca="false">0.25*AJ326/$AM$349</f>
        <v>0.0219097563303469</v>
      </c>
      <c r="AV326" s="43" t="n">
        <f aca="false">AU326*$J$349</f>
        <v>158078.563277108</v>
      </c>
      <c r="AW326" s="44" t="n">
        <f aca="false">0.35*AL326/$AM$349</f>
        <v>0.0336283062227657</v>
      </c>
      <c r="AX326" s="43" t="n">
        <f aca="false">AW326*$J$349</f>
        <v>242627.724972661</v>
      </c>
    </row>
    <row r="327" customFormat="false" ht="13.8" hidden="false" customHeight="false" outlineLevel="0" collapsed="false">
      <c r="A327" s="13" t="s">
        <v>25</v>
      </c>
      <c r="B327" s="14"/>
      <c r="C327" s="14"/>
      <c r="D327" s="14"/>
      <c r="E327" s="14"/>
      <c r="F327" s="14"/>
      <c r="G327" s="14"/>
      <c r="H327" s="14"/>
      <c r="I327" s="15" t="n">
        <f aca="false">AO327+AQ327+AS327+AU327+AW327</f>
        <v>0.0565733087757286</v>
      </c>
      <c r="J327" s="43" t="n">
        <f aca="false">AP327+AR327+AT327+AV327+AX327</f>
        <v>408175.57421725</v>
      </c>
      <c r="K327" s="15" t="n">
        <f aca="false">I327-DatosMinisterio!J327</f>
        <v>-5.90136707973032E-008</v>
      </c>
      <c r="L327" s="43" t="n">
        <f aca="false">J327-DatosMinisterio!K327</f>
        <v>-0.425782749778591</v>
      </c>
      <c r="M327" s="44" t="n">
        <f aca="false">P361/P$383</f>
        <v>0.0566261173302829</v>
      </c>
      <c r="N327" s="43" t="n">
        <f aca="false">ROUND(N$349*M327,0)</f>
        <v>7762574</v>
      </c>
      <c r="O327" s="43" t="n">
        <f aca="false">N327-DatosMinisterio!L327</f>
        <v>0</v>
      </c>
      <c r="P327" s="14" t="n">
        <f aca="false">N327+J327</f>
        <v>8170749.57421725</v>
      </c>
      <c r="Q327" s="43" t="n">
        <f aca="false">P327-DatosMinisterio!M327</f>
        <v>-0.425782749429345</v>
      </c>
      <c r="S327" s="14" t="n">
        <f aca="false">B327+DatosMinisterio!B327</f>
        <v>12917</v>
      </c>
      <c r="T327" s="14" t="n">
        <f aca="false">C327+DatosMinisterio!C327</f>
        <v>54</v>
      </c>
      <c r="U327" s="14" t="n">
        <f aca="false">D327+DatosMinisterio!D327</f>
        <v>540.736742424242</v>
      </c>
      <c r="V327" s="14" t="n">
        <f aca="false">E327+DatosMinisterio!E327</f>
        <v>347.736742424242</v>
      </c>
      <c r="W327" s="14" t="n">
        <f aca="false">F327+DatosMinisterio!F327</f>
        <v>96</v>
      </c>
      <c r="X327" s="14" t="n">
        <f aca="false">G327+DatosMinisterio!G327</f>
        <v>124</v>
      </c>
      <c r="Y327" s="14" t="n">
        <f aca="false">H327+DatosMinisterio!H327</f>
        <v>56</v>
      </c>
      <c r="Z327" s="14" t="n">
        <f aca="false">X327+0.33*Y327</f>
        <v>142.48</v>
      </c>
      <c r="AC327" s="50" t="n">
        <f aca="false">IF(T327&gt;0,S327/T327,0)</f>
        <v>239.203703703704</v>
      </c>
      <c r="AD327" s="51" t="n">
        <f aca="false">EXP((((AC327-AC$349)/AC$350+2)/4-1.9)^3)</f>
        <v>0.138165028312854</v>
      </c>
      <c r="AE327" s="52" t="n">
        <f aca="false">S327/U327</f>
        <v>23.887779369477</v>
      </c>
      <c r="AF327" s="51" t="n">
        <f aca="false">EXP((((AE327-AE$349)/AE$350+2)/4-1.9)^3)</f>
        <v>0.169073954850923</v>
      </c>
      <c r="AG327" s="51" t="n">
        <f aca="false">V327/U327</f>
        <v>0.643079552658585</v>
      </c>
      <c r="AH327" s="51" t="n">
        <f aca="false">EXP((((AG327-AG$349)/AG$350+2)/4-1.9)^3)</f>
        <v>0.181531206579004</v>
      </c>
      <c r="AI327" s="51" t="n">
        <f aca="false">W327/U327</f>
        <v>0.177535559299357</v>
      </c>
      <c r="AJ327" s="51" t="n">
        <f aca="false">EXP((((AI327-AI$349)/AI$350+2)/4-1.9)^3)</f>
        <v>0.24950236527372</v>
      </c>
      <c r="AK327" s="51" t="n">
        <f aca="false">Z327/U327</f>
        <v>0.263492359260129</v>
      </c>
      <c r="AL327" s="51" t="n">
        <f aca="false">EXP((((AK327-AK$349)/AK$350+2)/4-1.9)^3)</f>
        <v>0.0768873941393984</v>
      </c>
      <c r="AM327" s="51" t="n">
        <f aca="false">0.01*AD327+0.15*AF327+0.24*AH327+0.25*AJ327+0.35*AL327</f>
        <v>0.159596412356947</v>
      </c>
      <c r="AO327" s="44" t="n">
        <f aca="false">0.01*AD327/$AM$349</f>
        <v>0.000489763691634145</v>
      </c>
      <c r="AP327" s="43" t="n">
        <f aca="false">AO327*$J$349</f>
        <v>3533.63768868498</v>
      </c>
      <c r="AQ327" s="44" t="n">
        <f aca="false">0.15*AF327/$AM$349</f>
        <v>0.00898993239803099</v>
      </c>
      <c r="AR327" s="43" t="n">
        <f aca="false">AQ327*$J$349</f>
        <v>64862.2274028076</v>
      </c>
      <c r="AS327" s="44" t="n">
        <f aca="false">0.24*AH327/$AM$349</f>
        <v>0.0154436870110921</v>
      </c>
      <c r="AT327" s="43" t="n">
        <f aca="false">AS327*$J$349</f>
        <v>111425.970129725</v>
      </c>
      <c r="AU327" s="44" t="n">
        <f aca="false">0.25*AJ327/$AM$349</f>
        <v>0.0221107325384848</v>
      </c>
      <c r="AV327" s="43" t="n">
        <f aca="false">AU327*$J$349</f>
        <v>159528.60360418</v>
      </c>
      <c r="AW327" s="44" t="n">
        <f aca="false">0.35*AL327/$AM$349</f>
        <v>0.00953919313648654</v>
      </c>
      <c r="AX327" s="43" t="n">
        <f aca="false">AW327*$J$349</f>
        <v>68825.1353918533</v>
      </c>
    </row>
    <row r="328" customFormat="false" ht="13.8" hidden="false" customHeight="false" outlineLevel="0" collapsed="false">
      <c r="A328" s="13" t="s">
        <v>26</v>
      </c>
      <c r="B328" s="14"/>
      <c r="C328" s="14"/>
      <c r="D328" s="14"/>
      <c r="E328" s="14"/>
      <c r="F328" s="14"/>
      <c r="G328" s="14"/>
      <c r="H328" s="14"/>
      <c r="I328" s="15" t="n">
        <f aca="false">AO328+AQ328+AS328+AU328+AW328</f>
        <v>0.0516145741579119</v>
      </c>
      <c r="J328" s="43" t="n">
        <f aca="false">AP328+AR328+AT328+AV328+AX328</f>
        <v>372398.378330722</v>
      </c>
      <c r="K328" s="15" t="n">
        <f aca="false">I328-DatosMinisterio!J328</f>
        <v>5.24367995066721E-008</v>
      </c>
      <c r="L328" s="43" t="n">
        <f aca="false">J328-DatosMinisterio!K328</f>
        <v>0.378330722043756</v>
      </c>
      <c r="M328" s="44" t="n">
        <f aca="false">P362/P$383</f>
        <v>0.051419493900054</v>
      </c>
      <c r="N328" s="43" t="n">
        <f aca="false">ROUND(N$349*M328,0)</f>
        <v>7048826</v>
      </c>
      <c r="O328" s="43" t="n">
        <f aca="false">N328-DatosMinisterio!L328</f>
        <v>0</v>
      </c>
      <c r="P328" s="14" t="n">
        <f aca="false">N328+J328</f>
        <v>7421224.37833072</v>
      </c>
      <c r="Q328" s="43" t="n">
        <f aca="false">P328-DatosMinisterio!M328</f>
        <v>0.37833072245121</v>
      </c>
      <c r="S328" s="14" t="n">
        <f aca="false">B328+DatosMinisterio!B328</f>
        <v>10387</v>
      </c>
      <c r="T328" s="14" t="n">
        <f aca="false">C328+DatosMinisterio!C328</f>
        <v>63</v>
      </c>
      <c r="U328" s="14" t="n">
        <f aca="false">D328+DatosMinisterio!D328</f>
        <v>436.850378787879</v>
      </c>
      <c r="V328" s="14" t="n">
        <f aca="false">E328+DatosMinisterio!E328</f>
        <v>230.787878787879</v>
      </c>
      <c r="W328" s="14" t="n">
        <f aca="false">F328+DatosMinisterio!F328</f>
        <v>75</v>
      </c>
      <c r="X328" s="14" t="n">
        <f aca="false">G328+DatosMinisterio!G328</f>
        <v>155</v>
      </c>
      <c r="Y328" s="14" t="n">
        <f aca="false">H328+DatosMinisterio!H328</f>
        <v>4</v>
      </c>
      <c r="Z328" s="14" t="n">
        <f aca="false">X328+0.33*Y328</f>
        <v>156.32</v>
      </c>
      <c r="AC328" s="50" t="n">
        <f aca="false">IF(T328&gt;0,S328/T328,0)</f>
        <v>164.873015873016</v>
      </c>
      <c r="AD328" s="51" t="n">
        <f aca="false">EXP((((AC328-AC$349)/AC$350+2)/4-1.9)^3)</f>
        <v>0.0396656494724836</v>
      </c>
      <c r="AE328" s="52" t="n">
        <f aca="false">S328/U328</f>
        <v>23.777019557178</v>
      </c>
      <c r="AF328" s="51" t="n">
        <f aca="false">EXP((((AE328-AE$349)/AE$350+2)/4-1.9)^3)</f>
        <v>0.165175887348474</v>
      </c>
      <c r="AG328" s="51" t="n">
        <f aca="false">V328/U328</f>
        <v>0.528299596370368</v>
      </c>
      <c r="AH328" s="51" t="n">
        <f aca="false">EXP((((AG328-AG$349)/AG$350+2)/4-1.9)^3)</f>
        <v>0.0511131011668193</v>
      </c>
      <c r="AI328" s="51" t="n">
        <f aca="false">W328/U328</f>
        <v>0.171683495406599</v>
      </c>
      <c r="AJ328" s="51" t="n">
        <f aca="false">EXP((((AI328-AI$349)/AI$350+2)/4-1.9)^3)</f>
        <v>0.230747368542338</v>
      </c>
      <c r="AK328" s="51" t="n">
        <f aca="false">Z328/U328</f>
        <v>0.357834186692795</v>
      </c>
      <c r="AL328" s="51" t="n">
        <f aca="false">EXP((((AK328-AK$349)/AK$350+2)/4-1.9)^3)</f>
        <v>0.144230067257998</v>
      </c>
      <c r="AM328" s="51" t="n">
        <f aca="false">0.01*AD328+0.15*AF328+0.24*AH328+0.25*AJ328+0.35*AL328</f>
        <v>0.145607549552916</v>
      </c>
      <c r="AO328" s="44" t="n">
        <f aca="false">0.01*AD328/$AM$349</f>
        <v>0.000140605731811674</v>
      </c>
      <c r="AP328" s="43" t="n">
        <f aca="false">AO328*$J$349</f>
        <v>1014.46824593525</v>
      </c>
      <c r="AQ328" s="44" t="n">
        <f aca="false">0.15*AF328/$AM$349</f>
        <v>0.00878266591892789</v>
      </c>
      <c r="AR328" s="43" t="n">
        <f aca="false">AQ328*$J$349</f>
        <v>63366.802865076</v>
      </c>
      <c r="AS328" s="44" t="n">
        <f aca="false">0.24*AH328/$AM$349</f>
        <v>0.00434842444702809</v>
      </c>
      <c r="AT328" s="43" t="n">
        <f aca="false">AS328*$J$349</f>
        <v>31373.817158941</v>
      </c>
      <c r="AU328" s="44" t="n">
        <f aca="false">0.25*AJ328/$AM$349</f>
        <v>0.0204486772868931</v>
      </c>
      <c r="AV328" s="43" t="n">
        <f aca="false">AU328*$J$349</f>
        <v>147536.899894775</v>
      </c>
      <c r="AW328" s="44" t="n">
        <f aca="false">0.35*AL328/$AM$349</f>
        <v>0.0178942007732511</v>
      </c>
      <c r="AX328" s="43" t="n">
        <f aca="false">AW328*$J$349</f>
        <v>129106.390165995</v>
      </c>
    </row>
    <row r="329" customFormat="false" ht="13.8" hidden="false" customHeight="false" outlineLevel="0" collapsed="false">
      <c r="A329" s="13" t="s">
        <v>27</v>
      </c>
      <c r="B329" s="14"/>
      <c r="C329" s="14"/>
      <c r="D329" s="14"/>
      <c r="E329" s="14"/>
      <c r="F329" s="14"/>
      <c r="G329" s="14"/>
      <c r="H329" s="14"/>
      <c r="I329" s="15" t="n">
        <f aca="false">AO329+AQ329+AS329+AU329+AW329</f>
        <v>0.0422675305111948</v>
      </c>
      <c r="J329" s="43" t="n">
        <f aca="false">AP329+AR329+AT329+AV329+AX329</f>
        <v>304959.598625312</v>
      </c>
      <c r="K329" s="15" t="n">
        <f aca="false">I329-DatosMinisterio!J329</f>
        <v>-5.56307029470071E-008</v>
      </c>
      <c r="L329" s="43" t="n">
        <f aca="false">J329-DatosMinisterio!K329</f>
        <v>-0.401374687557109</v>
      </c>
      <c r="M329" s="44" t="n">
        <f aca="false">P363/P$383</f>
        <v>0.0662280707671747</v>
      </c>
      <c r="N329" s="43" t="n">
        <f aca="false">ROUND(N$349*M329,0)</f>
        <v>9078855</v>
      </c>
      <c r="O329" s="43" t="n">
        <f aca="false">N329-DatosMinisterio!L329</f>
        <v>0</v>
      </c>
      <c r="P329" s="14" t="n">
        <f aca="false">N329+J329</f>
        <v>9383814.59862531</v>
      </c>
      <c r="Q329" s="43" t="n">
        <f aca="false">P329-DatosMinisterio!M329</f>
        <v>-0.401374688372016</v>
      </c>
      <c r="S329" s="14" t="n">
        <f aca="false">B329+DatosMinisterio!B329</f>
        <v>17596</v>
      </c>
      <c r="T329" s="14" t="n">
        <f aca="false">C329+DatosMinisterio!C329</f>
        <v>98</v>
      </c>
      <c r="U329" s="14" t="n">
        <f aca="false">D329+DatosMinisterio!D329</f>
        <v>893.031611570248</v>
      </c>
      <c r="V329" s="14" t="n">
        <f aca="false">E329+DatosMinisterio!E329</f>
        <v>514.564566115702</v>
      </c>
      <c r="W329" s="14" t="n">
        <f aca="false">F329+DatosMinisterio!F329</f>
        <v>147</v>
      </c>
      <c r="X329" s="14" t="n">
        <f aca="false">G329+DatosMinisterio!G329</f>
        <v>256</v>
      </c>
      <c r="Y329" s="14" t="n">
        <f aca="false">H329+DatosMinisterio!H329</f>
        <v>42</v>
      </c>
      <c r="Z329" s="14" t="n">
        <f aca="false">X329+0.33*Y329</f>
        <v>269.86</v>
      </c>
      <c r="AC329" s="50" t="n">
        <f aca="false">IF(T329&gt;0,S329/T329,0)</f>
        <v>179.551020408163</v>
      </c>
      <c r="AD329" s="51" t="n">
        <f aca="false">EXP((((AC329-AC$349)/AC$350+2)/4-1.9)^3)</f>
        <v>0.05243285073379</v>
      </c>
      <c r="AE329" s="52" t="n">
        <f aca="false">S329/U329</f>
        <v>19.7036698052159</v>
      </c>
      <c r="AF329" s="51" t="n">
        <f aca="false">EXP((((AE329-AE$349)/AE$350+2)/4-1.9)^3)</f>
        <v>0.0603857017699248</v>
      </c>
      <c r="AG329" s="51" t="n">
        <f aca="false">V329/U329</f>
        <v>0.576199721766764</v>
      </c>
      <c r="AH329" s="51" t="n">
        <f aca="false">EXP((((AG329-AG$349)/AG$350+2)/4-1.9)^3)</f>
        <v>0.0918333414550983</v>
      </c>
      <c r="AI329" s="51" t="n">
        <f aca="false">W329/U329</f>
        <v>0.16460783481284</v>
      </c>
      <c r="AJ329" s="51" t="n">
        <f aca="false">EXP((((AI329-AI$349)/AI$350+2)/4-1.9)^3)</f>
        <v>0.209137086529016</v>
      </c>
      <c r="AK329" s="51" t="n">
        <f aca="false">Z329/U329</f>
        <v>0.30218415171832</v>
      </c>
      <c r="AL329" s="51" t="n">
        <f aca="false">EXP((((AK329-AK$349)/AK$350+2)/4-1.9)^3)</f>
        <v>0.100950195764882</v>
      </c>
      <c r="AM329" s="51" t="n">
        <f aca="false">0.01*AD329+0.15*AF329+0.24*AH329+0.25*AJ329+0.35*AL329</f>
        <v>0.119239025872013</v>
      </c>
      <c r="AO329" s="44" t="n">
        <f aca="false">0.01*AD329/$AM$349</f>
        <v>0.00018586256487521</v>
      </c>
      <c r="AP329" s="43" t="n">
        <f aca="false">AO329*$J$349</f>
        <v>1340.99561763617</v>
      </c>
      <c r="AQ329" s="44" t="n">
        <f aca="false">0.15*AF329/$AM$349</f>
        <v>0.00321080427318294</v>
      </c>
      <c r="AR329" s="43" t="n">
        <f aca="false">AQ329*$J$349</f>
        <v>23165.9046689508</v>
      </c>
      <c r="AS329" s="44" t="n">
        <f aca="false">0.24*AH329/$AM$349</f>
        <v>0.00781268085715092</v>
      </c>
      <c r="AT329" s="43" t="n">
        <f aca="false">AS329*$J$349</f>
        <v>56368.375194131</v>
      </c>
      <c r="AU329" s="44" t="n">
        <f aca="false">0.25*AJ329/$AM$349</f>
        <v>0.0185335885655754</v>
      </c>
      <c r="AV329" s="43" t="n">
        <f aca="false">AU329*$J$349</f>
        <v>133719.563496798</v>
      </c>
      <c r="AW329" s="44" t="n">
        <f aca="false">0.35*AL329/$AM$349</f>
        <v>0.0125245942504103</v>
      </c>
      <c r="AX329" s="43" t="n">
        <f aca="false">AW329*$J$349</f>
        <v>90364.7596477964</v>
      </c>
    </row>
    <row r="330" customFormat="false" ht="13.8" hidden="false" customHeight="false" outlineLevel="0" collapsed="false">
      <c r="A330" s="13" t="s">
        <v>28</v>
      </c>
      <c r="B330" s="14"/>
      <c r="C330" s="14"/>
      <c r="D330" s="14"/>
      <c r="E330" s="14"/>
      <c r="F330" s="14"/>
      <c r="G330" s="14"/>
      <c r="H330" s="14"/>
      <c r="I330" s="15" t="n">
        <f aca="false">AO330+AQ330+AS330+AU330+AW330</f>
        <v>0.0244217302594379</v>
      </c>
      <c r="J330" s="43" t="n">
        <f aca="false">AP330+AR330+AT330+AV330+AX330</f>
        <v>176202.41749589</v>
      </c>
      <c r="K330" s="15" t="n">
        <f aca="false">I330-DatosMinisterio!J330</f>
        <v>5.78651085762771E-008</v>
      </c>
      <c r="L330" s="43" t="n">
        <f aca="false">J330-DatosMinisterio!K330</f>
        <v>0.417495890374994</v>
      </c>
      <c r="M330" s="44" t="n">
        <f aca="false">P364/P$383</f>
        <v>0.0507173852968546</v>
      </c>
      <c r="N330" s="43" t="n">
        <f aca="false">ROUND(N$349*M330,0)</f>
        <v>6952577</v>
      </c>
      <c r="O330" s="43" t="n">
        <f aca="false">N330-DatosMinisterio!L330</f>
        <v>1</v>
      </c>
      <c r="P330" s="14" t="n">
        <f aca="false">N330+J330</f>
        <v>7128779.41749589</v>
      </c>
      <c r="Q330" s="43" t="n">
        <f aca="false">P330-DatosMinisterio!M330</f>
        <v>1.41749589052051</v>
      </c>
      <c r="S330" s="14" t="n">
        <f aca="false">B330+DatosMinisterio!B330</f>
        <v>10809</v>
      </c>
      <c r="T330" s="14" t="n">
        <f aca="false">C330+DatosMinisterio!C330</f>
        <v>58</v>
      </c>
      <c r="U330" s="14" t="n">
        <f aca="false">D330+DatosMinisterio!D330</f>
        <v>859.281818181818</v>
      </c>
      <c r="V330" s="14" t="n">
        <f aca="false">E330+DatosMinisterio!E330</f>
        <v>385.690909090909</v>
      </c>
      <c r="W330" s="14" t="n">
        <f aca="false">F330+DatosMinisterio!F330</f>
        <v>112</v>
      </c>
      <c r="X330" s="14" t="n">
        <f aca="false">G330+DatosMinisterio!G330</f>
        <v>234</v>
      </c>
      <c r="Y330" s="14" t="n">
        <f aca="false">H330+DatosMinisterio!H330</f>
        <v>55</v>
      </c>
      <c r="Z330" s="14" t="n">
        <f aca="false">X330+0.33*Y330</f>
        <v>252.15</v>
      </c>
      <c r="AC330" s="50" t="n">
        <f aca="false">IF(T330&gt;0,S330/T330,0)</f>
        <v>186.362068965517</v>
      </c>
      <c r="AD330" s="51" t="n">
        <f aca="false">EXP((((AC330-AC$349)/AC$350+2)/4-1.9)^3)</f>
        <v>0.0593446340905919</v>
      </c>
      <c r="AE330" s="52" t="n">
        <f aca="false">S330/U330</f>
        <v>12.5791094042594</v>
      </c>
      <c r="AF330" s="51" t="n">
        <f aca="false">EXP((((AE330-AE$349)/AE$350+2)/4-1.9)^3)</f>
        <v>0.00470394094345557</v>
      </c>
      <c r="AG330" s="51" t="n">
        <f aca="false">V330/U330</f>
        <v>0.448852635922176</v>
      </c>
      <c r="AH330" s="51" t="n">
        <f aca="false">EXP((((AG330-AG$349)/AG$350+2)/4-1.9)^3)</f>
        <v>0.01585445334342</v>
      </c>
      <c r="AI330" s="51" t="n">
        <f aca="false">W330/U330</f>
        <v>0.130341405613567</v>
      </c>
      <c r="AJ330" s="51" t="n">
        <f aca="false">EXP((((AI330-AI$349)/AI$350+2)/4-1.9)^3)</f>
        <v>0.122029493016222</v>
      </c>
      <c r="AK330" s="51" t="n">
        <f aca="false">Z330/U330</f>
        <v>0.293442727013045</v>
      </c>
      <c r="AL330" s="51" t="n">
        <f aca="false">EXP((((AK330-AK$349)/AK$350+2)/4-1.9)^3)</f>
        <v>0.0950958952091788</v>
      </c>
      <c r="AM330" s="51" t="n">
        <f aca="false">0.01*AD330+0.15*AF330+0.24*AH330+0.25*AJ330+0.35*AL330</f>
        <v>0.0688950428621132</v>
      </c>
      <c r="AO330" s="44" t="n">
        <f aca="false">0.01*AD330/$AM$349</f>
        <v>0.000210363269387336</v>
      </c>
      <c r="AP330" s="43" t="n">
        <f aca="false">AO330*$J$349</f>
        <v>1517.76783318059</v>
      </c>
      <c r="AQ330" s="44" t="n">
        <f aca="false">0.15*AF330/$AM$349</f>
        <v>0.000250116057930283</v>
      </c>
      <c r="AR330" s="43" t="n">
        <f aca="false">AQ330*$J$349</f>
        <v>1804.58360622612</v>
      </c>
      <c r="AS330" s="44" t="n">
        <f aca="false">0.24*AH330/$AM$349</f>
        <v>0.00134881059726324</v>
      </c>
      <c r="AT330" s="43" t="n">
        <f aca="false">AS330*$J$349</f>
        <v>9731.6482270953</v>
      </c>
      <c r="AU330" s="44" t="n">
        <f aca="false">0.25*AJ330/$AM$349</f>
        <v>0.0108141719575625</v>
      </c>
      <c r="AV330" s="43" t="n">
        <f aca="false">AU330*$J$349</f>
        <v>78024.0884612344</v>
      </c>
      <c r="AW330" s="44" t="n">
        <f aca="false">0.35*AL330/$AM$349</f>
        <v>0.0117982683772945</v>
      </c>
      <c r="AX330" s="43" t="n">
        <f aca="false">AW330*$J$349</f>
        <v>85124.329368154</v>
      </c>
    </row>
    <row r="331" customFormat="false" ht="13.8" hidden="false" customHeight="false" outlineLevel="0" collapsed="false">
      <c r="A331" s="13" t="s">
        <v>29</v>
      </c>
      <c r="B331" s="14"/>
      <c r="C331" s="14"/>
      <c r="D331" s="14"/>
      <c r="E331" s="14"/>
      <c r="F331" s="14"/>
      <c r="G331" s="14"/>
      <c r="H331" s="14"/>
      <c r="I331" s="15" t="n">
        <f aca="false">AO331+AQ331+AS331+AU331+AW331</f>
        <v>0.0400787356790277</v>
      </c>
      <c r="J331" s="43" t="n">
        <f aca="false">AP331+AR331+AT331+AV331+AX331</f>
        <v>289167.47674315</v>
      </c>
      <c r="K331" s="15" t="n">
        <f aca="false">I331-DatosMinisterio!J331</f>
        <v>6.60768039936754E-008</v>
      </c>
      <c r="L331" s="43" t="n">
        <f aca="false">J331-DatosMinisterio!K331</f>
        <v>0.476743149571121</v>
      </c>
      <c r="M331" s="44" t="n">
        <f aca="false">P365/P$383</f>
        <v>0.0490709777482955</v>
      </c>
      <c r="N331" s="43" t="n">
        <f aca="false">ROUND(N$349*M331,0)</f>
        <v>6726880</v>
      </c>
      <c r="O331" s="43" t="n">
        <f aca="false">N331-DatosMinisterio!L331</f>
        <v>0</v>
      </c>
      <c r="P331" s="14" t="n">
        <f aca="false">N331+J331</f>
        <v>7016047.47674315</v>
      </c>
      <c r="Q331" s="43" t="n">
        <f aca="false">P331-DatosMinisterio!M331</f>
        <v>0.476743149571121</v>
      </c>
      <c r="S331" s="14" t="n">
        <f aca="false">B331+DatosMinisterio!B331</f>
        <v>9395</v>
      </c>
      <c r="T331" s="14" t="n">
        <f aca="false">C331+DatosMinisterio!C331</f>
        <v>41</v>
      </c>
      <c r="U331" s="14" t="n">
        <f aca="false">D331+DatosMinisterio!D331</f>
        <v>441.895454545455</v>
      </c>
      <c r="V331" s="14" t="n">
        <f aca="false">E331+DatosMinisterio!E331</f>
        <v>267.088636363636</v>
      </c>
      <c r="W331" s="14" t="n">
        <f aca="false">F331+DatosMinisterio!F331</f>
        <v>46</v>
      </c>
      <c r="X331" s="14" t="n">
        <f aca="false">G331+DatosMinisterio!G331</f>
        <v>147</v>
      </c>
      <c r="Y331" s="14" t="n">
        <f aca="false">H331+DatosMinisterio!H331</f>
        <v>29</v>
      </c>
      <c r="Z331" s="14" t="n">
        <f aca="false">X331+0.33*Y331</f>
        <v>156.57</v>
      </c>
      <c r="AC331" s="50" t="n">
        <f aca="false">IF(T331&gt;0,S331/T331,0)</f>
        <v>229.146341463415</v>
      </c>
      <c r="AD331" s="51" t="n">
        <f aca="false">EXP((((AC331-AC$349)/AC$350+2)/4-1.9)^3)</f>
        <v>0.119439923840462</v>
      </c>
      <c r="AE331" s="52" t="n">
        <f aca="false">S331/U331</f>
        <v>21.2606848596439</v>
      </c>
      <c r="AF331" s="51" t="n">
        <f aca="false">EXP((((AE331-AE$349)/AE$350+2)/4-1.9)^3)</f>
        <v>0.0918929546500915</v>
      </c>
      <c r="AG331" s="51" t="n">
        <f aca="false">V331/U331</f>
        <v>0.604415894339466</v>
      </c>
      <c r="AH331" s="51" t="n">
        <f aca="false">EXP((((AG331-AG$349)/AG$350+2)/4-1.9)^3)</f>
        <v>0.124724487691442</v>
      </c>
      <c r="AI331" s="51" t="n">
        <f aca="false">W331/U331</f>
        <v>0.104097020068506</v>
      </c>
      <c r="AJ331" s="51" t="n">
        <f aca="false">EXP((((AI331-AI$349)/AI$350+2)/4-1.9)^3)</f>
        <v>0.0749582936701782</v>
      </c>
      <c r="AK331" s="51" t="n">
        <f aca="false">Z331/U331</f>
        <v>0.354314574611436</v>
      </c>
      <c r="AL331" s="51" t="n">
        <f aca="false">EXP((((AK331-AK$349)/AK$350+2)/4-1.9)^3)</f>
        <v>0.141178635692472</v>
      </c>
      <c r="AM331" s="51" t="n">
        <f aca="false">0.01*AD331+0.15*AF331+0.24*AH331+0.25*AJ331+0.35*AL331</f>
        <v>0.113064315391774</v>
      </c>
      <c r="AO331" s="44" t="n">
        <f aca="false">0.01*AD331/$AM$349</f>
        <v>0.000423387442849482</v>
      </c>
      <c r="AP331" s="43" t="n">
        <f aca="false">AO331*$J$349</f>
        <v>3054.73404934737</v>
      </c>
      <c r="AQ331" s="44" t="n">
        <f aca="false">0.15*AF331/$AM$349</f>
        <v>0.00488609526457255</v>
      </c>
      <c r="AR331" s="43" t="n">
        <f aca="false">AQ331*$J$349</f>
        <v>35253.104042462</v>
      </c>
      <c r="AS331" s="44" t="n">
        <f aca="false">0.24*AH331/$AM$349</f>
        <v>0.0106108805578128</v>
      </c>
      <c r="AT331" s="43" t="n">
        <f aca="false">AS331*$J$349</f>
        <v>76557.344061411</v>
      </c>
      <c r="AU331" s="44" t="n">
        <f aca="false">0.25*AJ331/$AM$349</f>
        <v>0.00664275379138894</v>
      </c>
      <c r="AV331" s="43" t="n">
        <f aca="false">AU331*$J$349</f>
        <v>47927.3689635643</v>
      </c>
      <c r="AW331" s="44" t="n">
        <f aca="false">0.35*AL331/$AM$349</f>
        <v>0.0175156186224039</v>
      </c>
      <c r="AX331" s="43" t="n">
        <f aca="false">AW331*$J$349</f>
        <v>126374.925626365</v>
      </c>
    </row>
    <row r="332" customFormat="false" ht="13.8" hidden="false" customHeight="false" outlineLevel="0" collapsed="false">
      <c r="A332" s="13" t="s">
        <v>30</v>
      </c>
      <c r="B332" s="14"/>
      <c r="C332" s="14"/>
      <c r="D332" s="14"/>
      <c r="E332" s="14"/>
      <c r="F332" s="14"/>
      <c r="G332" s="14"/>
      <c r="H332" s="14"/>
      <c r="I332" s="15" t="n">
        <f aca="false">AO332+AQ332+AS332+AU332+AW332</f>
        <v>0.0165725650681057</v>
      </c>
      <c r="J332" s="43" t="n">
        <f aca="false">AP332+AR332+AT332+AV332+AX332</f>
        <v>119570.808377906</v>
      </c>
      <c r="K332" s="15" t="n">
        <f aca="false">I332-DatosMinisterio!J332</f>
        <v>-2.65589039337433E-008</v>
      </c>
      <c r="L332" s="43" t="n">
        <f aca="false">J332-DatosMinisterio!K332</f>
        <v>-0.191622093640035</v>
      </c>
      <c r="M332" s="44" t="n">
        <f aca="false">P366/P$383</f>
        <v>0.0210168221776257</v>
      </c>
      <c r="N332" s="43" t="n">
        <f aca="false">ROUND(N$349*M332,0)</f>
        <v>2881085</v>
      </c>
      <c r="O332" s="43" t="n">
        <f aca="false">N332-DatosMinisterio!L332</f>
        <v>0</v>
      </c>
      <c r="P332" s="14" t="n">
        <f aca="false">N332+J332</f>
        <v>3000655.80837791</v>
      </c>
      <c r="Q332" s="43" t="n">
        <f aca="false">P332-DatosMinisterio!M332</f>
        <v>-0.191622093785554</v>
      </c>
      <c r="S332" s="14" t="n">
        <f aca="false">B332+DatosMinisterio!B332</f>
        <v>15105</v>
      </c>
      <c r="T332" s="14" t="n">
        <f aca="false">C332+DatosMinisterio!C332</f>
        <v>75</v>
      </c>
      <c r="U332" s="14" t="n">
        <f aca="false">D332+DatosMinisterio!D332</f>
        <v>654.625</v>
      </c>
      <c r="V332" s="14" t="n">
        <f aca="false">E332+DatosMinisterio!E332</f>
        <v>245.878787878788</v>
      </c>
      <c r="W332" s="14" t="n">
        <f aca="false">F332+DatosMinisterio!F332</f>
        <v>42</v>
      </c>
      <c r="X332" s="14" t="n">
        <f aca="false">G332+DatosMinisterio!G332</f>
        <v>120</v>
      </c>
      <c r="Y332" s="14" t="n">
        <f aca="false">H332+DatosMinisterio!H332</f>
        <v>25</v>
      </c>
      <c r="Z332" s="14" t="n">
        <f aca="false">X332+0.33*Y332</f>
        <v>128.25</v>
      </c>
      <c r="AC332" s="50" t="n">
        <f aca="false">IF(T332&gt;0,S332/T332,0)</f>
        <v>201.4</v>
      </c>
      <c r="AD332" s="51" t="n">
        <f aca="false">EXP((((AC332-AC$349)/AC$350+2)/4-1.9)^3)</f>
        <v>0.0770440614474383</v>
      </c>
      <c r="AE332" s="52" t="n">
        <f aca="false">S332/U332</f>
        <v>23.0742791674623</v>
      </c>
      <c r="AF332" s="51" t="n">
        <f aca="false">EXP((((AE332-AE$349)/AE$350+2)/4-1.9)^3)</f>
        <v>0.141775866652352</v>
      </c>
      <c r="AG332" s="51" t="n">
        <f aca="false">V332/U332</f>
        <v>0.375602502010751</v>
      </c>
      <c r="AH332" s="51" t="n">
        <f aca="false">EXP((((AG332-AG$349)/AG$350+2)/4-1.9)^3)</f>
        <v>0.00423388682671153</v>
      </c>
      <c r="AI332" s="51" t="n">
        <f aca="false">W332/U332</f>
        <v>0.0641588695818217</v>
      </c>
      <c r="AJ332" s="51" t="n">
        <f aca="false">EXP((((AI332-AI$349)/AI$350+2)/4-1.9)^3)</f>
        <v>0.0311698943527237</v>
      </c>
      <c r="AK332" s="51" t="n">
        <f aca="false">Z332/U332</f>
        <v>0.195913691044491</v>
      </c>
      <c r="AL332" s="51" t="n">
        <f aca="false">EXP((((AK332-AK$349)/AK$350+2)/4-1.9)^3)</f>
        <v>0.0454476844648309</v>
      </c>
      <c r="AM332" s="51" t="n">
        <f aca="false">0.01*AD332+0.15*AF332+0.24*AH332+0.25*AJ332+0.35*AL332</f>
        <v>0.0467521166016097</v>
      </c>
      <c r="AO332" s="44" t="n">
        <f aca="false">0.01*AD332/$AM$349</f>
        <v>0.000273103725405417</v>
      </c>
      <c r="AP332" s="43" t="n">
        <f aca="false">AO332*$J$349</f>
        <v>1970.4392822442</v>
      </c>
      <c r="AQ332" s="44" t="n">
        <f aca="false">0.15*AF332/$AM$349</f>
        <v>0.00753844941996362</v>
      </c>
      <c r="AR332" s="43" t="n">
        <f aca="false">AQ332*$J$349</f>
        <v>54389.7994882962</v>
      </c>
      <c r="AS332" s="44" t="n">
        <f aca="false">0.24*AH332/$AM$349</f>
        <v>0.000360196046863503</v>
      </c>
      <c r="AT332" s="43" t="n">
        <f aca="false">AS332*$J$349</f>
        <v>2598.80907517947</v>
      </c>
      <c r="AU332" s="44" t="n">
        <f aca="false">0.25*AJ332/$AM$349</f>
        <v>0.00276225516551644</v>
      </c>
      <c r="AV332" s="43" t="n">
        <f aca="false">AU332*$J$349</f>
        <v>19929.6295853736</v>
      </c>
      <c r="AW332" s="44" t="n">
        <f aca="false">0.35*AL332/$AM$349</f>
        <v>0.00563856071035669</v>
      </c>
      <c r="AX332" s="43" t="n">
        <f aca="false">AW332*$J$349</f>
        <v>40682.1309468128</v>
      </c>
    </row>
    <row r="333" customFormat="false" ht="13.8" hidden="false" customHeight="false" outlineLevel="0" collapsed="false">
      <c r="A333" s="13" t="s">
        <v>31</v>
      </c>
      <c r="B333" s="14"/>
      <c r="C333" s="14"/>
      <c r="D333" s="14"/>
      <c r="E333" s="14"/>
      <c r="F333" s="14"/>
      <c r="G333" s="14"/>
      <c r="H333" s="14"/>
      <c r="I333" s="15" t="n">
        <f aca="false">AO333+AQ333+AS333+AU333+AW333</f>
        <v>0.0137379821019447</v>
      </c>
      <c r="J333" s="43" t="n">
        <f aca="false">AP333+AR333+AT333+AV333+AX333</f>
        <v>99119.3347957991</v>
      </c>
      <c r="K333" s="15" t="n">
        <f aca="false">I333-DatosMinisterio!J333</f>
        <v>4.64028406498007E-008</v>
      </c>
      <c r="L333" s="43" t="n">
        <f aca="false">J333-DatosMinisterio!K333</f>
        <v>0.334795799135463</v>
      </c>
      <c r="M333" s="44" t="n">
        <f aca="false">P367/P$383</f>
        <v>0.0203113646172424</v>
      </c>
      <c r="N333" s="43" t="n">
        <f aca="false">ROUND(N$349*M333,0)</f>
        <v>2784377</v>
      </c>
      <c r="O333" s="43" t="n">
        <f aca="false">N333-DatosMinisterio!L333</f>
        <v>0</v>
      </c>
      <c r="P333" s="14" t="n">
        <f aca="false">N333+J333</f>
        <v>2883496.3347958</v>
      </c>
      <c r="Q333" s="43" t="n">
        <f aca="false">P333-DatosMinisterio!M333</f>
        <v>0.334795799106359</v>
      </c>
      <c r="S333" s="14" t="n">
        <f aca="false">B333+DatosMinisterio!B333</f>
        <v>6017</v>
      </c>
      <c r="T333" s="14" t="n">
        <f aca="false">C333+DatosMinisterio!C333</f>
        <v>44</v>
      </c>
      <c r="U333" s="14" t="n">
        <f aca="false">D333+DatosMinisterio!D333</f>
        <v>339.5425</v>
      </c>
      <c r="V333" s="14" t="n">
        <f aca="false">E333+DatosMinisterio!E333</f>
        <v>163.281818181818</v>
      </c>
      <c r="W333" s="14" t="n">
        <f aca="false">F333+DatosMinisterio!F333</f>
        <v>21</v>
      </c>
      <c r="X333" s="14" t="n">
        <f aca="false">G333+DatosMinisterio!G333</f>
        <v>74</v>
      </c>
      <c r="Y333" s="14" t="n">
        <f aca="false">H333+DatosMinisterio!H333</f>
        <v>6</v>
      </c>
      <c r="Z333" s="14" t="n">
        <f aca="false">X333+0.33*Y333</f>
        <v>75.98</v>
      </c>
      <c r="AC333" s="50" t="n">
        <f aca="false">IF(T333&gt;0,S333/T333,0)</f>
        <v>136.75</v>
      </c>
      <c r="AD333" s="51" t="n">
        <f aca="false">EXP((((AC333-AC$349)/AC$350+2)/4-1.9)^3)</f>
        <v>0.0221469561823857</v>
      </c>
      <c r="AE333" s="52" t="n">
        <f aca="false">S333/U333</f>
        <v>17.7209038632866</v>
      </c>
      <c r="AF333" s="51" t="n">
        <f aca="false">EXP((((AE333-AE$349)/AE$350+2)/4-1.9)^3)</f>
        <v>0.0330610846825782</v>
      </c>
      <c r="AG333" s="51" t="n">
        <f aca="false">V333/U333</f>
        <v>0.480887718567832</v>
      </c>
      <c r="AH333" s="51" t="n">
        <f aca="false">EXP((((AG333-AG$349)/AG$350+2)/4-1.9)^3)</f>
        <v>0.0262240346787269</v>
      </c>
      <c r="AI333" s="51" t="n">
        <f aca="false">W333/U333</f>
        <v>0.0618479277262787</v>
      </c>
      <c r="AJ333" s="51" t="n">
        <f aca="false">EXP((((AI333-AI$349)/AI$350+2)/4-1.9)^3)</f>
        <v>0.0294699400760982</v>
      </c>
      <c r="AK333" s="51" t="n">
        <f aca="false">Z333/U333</f>
        <v>0.223771692792508</v>
      </c>
      <c r="AL333" s="51" t="n">
        <f aca="false">EXP((((AK333-AK$349)/AK$350+2)/4-1.9)^3)</f>
        <v>0.0568963334508086</v>
      </c>
      <c r="AM333" s="51" t="n">
        <f aca="false">0.01*AD333+0.15*AF333+0.24*AH333+0.25*AJ333+0.35*AL333</f>
        <v>0.0387556023139126</v>
      </c>
      <c r="AO333" s="44" t="n">
        <f aca="false">0.01*AD333/$AM$349</f>
        <v>7.85059370724695E-005</v>
      </c>
      <c r="AP333" s="43" t="n">
        <f aca="false">AO333*$J$349</f>
        <v>566.419158388811</v>
      </c>
      <c r="AQ333" s="44" t="n">
        <f aca="false">0.15*AF333/$AM$349</f>
        <v>0.00175791071170021</v>
      </c>
      <c r="AR333" s="43" t="n">
        <f aca="false">AQ333*$J$349</f>
        <v>12683.2994162563</v>
      </c>
      <c r="AS333" s="44" t="n">
        <f aca="false">0.24*AH333/$AM$349</f>
        <v>0.00223099813733694</v>
      </c>
      <c r="AT333" s="43" t="n">
        <f aca="false">AS333*$J$349</f>
        <v>16096.618095914</v>
      </c>
      <c r="AU333" s="44" t="n">
        <f aca="false">0.25*AJ333/$AM$349</f>
        <v>0.0026116063558473</v>
      </c>
      <c r="AV333" s="43" t="n">
        <f aca="false">AU333*$J$349</f>
        <v>18842.700683343</v>
      </c>
      <c r="AW333" s="44" t="n">
        <f aca="false">0.35*AL333/$AM$349</f>
        <v>0.00705896095998773</v>
      </c>
      <c r="AX333" s="43" t="n">
        <f aca="false">AW333*$J$349</f>
        <v>50930.2974418971</v>
      </c>
    </row>
    <row r="334" customFormat="false" ht="13.8" hidden="false" customHeight="false" outlineLevel="0" collapsed="false">
      <c r="A334" s="13" t="s">
        <v>32</v>
      </c>
      <c r="B334" s="14"/>
      <c r="C334" s="14"/>
      <c r="D334" s="14"/>
      <c r="E334" s="14"/>
      <c r="F334" s="14"/>
      <c r="G334" s="14"/>
      <c r="H334" s="14"/>
      <c r="I334" s="15" t="n">
        <f aca="false">AO334+AQ334+AS334+AU334+AW334</f>
        <v>0.0167932096178382</v>
      </c>
      <c r="J334" s="43" t="n">
        <f aca="false">AP334+AR334+AT334+AV334+AX334</f>
        <v>121162.755494558</v>
      </c>
      <c r="K334" s="15" t="n">
        <f aca="false">I334-DatosMinisterio!J334</f>
        <v>-3.38885586224913E-008</v>
      </c>
      <c r="L334" s="43" t="n">
        <f aca="false">J334-DatosMinisterio!K334</f>
        <v>-0.244505441820365</v>
      </c>
      <c r="M334" s="44" t="n">
        <f aca="false">P368/P$383</f>
        <v>0.0209442009279631</v>
      </c>
      <c r="N334" s="43" t="n">
        <f aca="false">ROUND(N$349*M334,0)</f>
        <v>2871129</v>
      </c>
      <c r="O334" s="43" t="n">
        <f aca="false">N334-DatosMinisterio!L334</f>
        <v>0</v>
      </c>
      <c r="P334" s="14" t="n">
        <f aca="false">N334+J334</f>
        <v>2992291.75549456</v>
      </c>
      <c r="Q334" s="43" t="n">
        <f aca="false">P334-DatosMinisterio!M334</f>
        <v>-0.244505441747606</v>
      </c>
      <c r="S334" s="14" t="n">
        <f aca="false">B334+DatosMinisterio!B334</f>
        <v>7317</v>
      </c>
      <c r="T334" s="14" t="n">
        <f aca="false">C334+DatosMinisterio!C334</f>
        <v>38</v>
      </c>
      <c r="U334" s="14" t="n">
        <f aca="false">D334+DatosMinisterio!D334</f>
        <v>308.863636363636</v>
      </c>
      <c r="V334" s="14" t="n">
        <f aca="false">E334+DatosMinisterio!E334</f>
        <v>154.363636363636</v>
      </c>
      <c r="W334" s="14" t="n">
        <f aca="false">F334+DatosMinisterio!F334</f>
        <v>17</v>
      </c>
      <c r="X334" s="14" t="n">
        <f aca="false">G334+DatosMinisterio!G334</f>
        <v>34</v>
      </c>
      <c r="Y334" s="14" t="n">
        <f aca="false">H334+DatosMinisterio!H334</f>
        <v>6</v>
      </c>
      <c r="Z334" s="14" t="n">
        <f aca="false">X334+0.33*Y334</f>
        <v>35.98</v>
      </c>
      <c r="AC334" s="50" t="n">
        <f aca="false">IF(T334&gt;0,S334/T334,0)</f>
        <v>192.552631578947</v>
      </c>
      <c r="AD334" s="51" t="n">
        <f aca="false">EXP((((AC334-AC$349)/AC$350+2)/4-1.9)^3)</f>
        <v>0.0662117026609605</v>
      </c>
      <c r="AE334" s="52" t="n">
        <f aca="false">S334/U334</f>
        <v>23.6900662251656</v>
      </c>
      <c r="AF334" s="51" t="n">
        <f aca="false">EXP((((AE334-AE$349)/AE$350+2)/4-1.9)^3)</f>
        <v>0.162155659204526</v>
      </c>
      <c r="AG334" s="51" t="n">
        <f aca="false">V334/U334</f>
        <v>0.499779249448123</v>
      </c>
      <c r="AH334" s="51" t="n">
        <f aca="false">EXP((((AG334-AG$349)/AG$350+2)/4-1.9)^3)</f>
        <v>0.0345844286252236</v>
      </c>
      <c r="AI334" s="51" t="n">
        <f aca="false">W334/U334</f>
        <v>0.0550404709345107</v>
      </c>
      <c r="AJ334" s="51" t="n">
        <f aca="false">EXP((((AI334-AI$349)/AI$350+2)/4-1.9)^3)</f>
        <v>0.0248948426544527</v>
      </c>
      <c r="AK334" s="51" t="n">
        <f aca="false">Z334/U334</f>
        <v>0.116491537895512</v>
      </c>
      <c r="AL334" s="51" t="n">
        <f aca="false">EXP((((AK334-AK$349)/AK$350+2)/4-1.9)^3)</f>
        <v>0.0224717930237061</v>
      </c>
      <c r="AM334" s="51" t="n">
        <f aca="false">0.01*AD334+0.15*AF334+0.24*AH334+0.25*AJ334+0.35*AL334</f>
        <v>0.0473745669992525</v>
      </c>
      <c r="AO334" s="44" t="n">
        <f aca="false">0.01*AD334/$AM$349</f>
        <v>0.000234705470122192</v>
      </c>
      <c r="AP334" s="43" t="n">
        <f aca="false">AO334*$J$349</f>
        <v>1693.39644634956</v>
      </c>
      <c r="AQ334" s="44" t="n">
        <f aca="false">0.15*AF334/$AM$349</f>
        <v>0.00862207556150319</v>
      </c>
      <c r="AR334" s="43" t="n">
        <f aca="false">AQ334*$J$349</f>
        <v>62208.1458451121</v>
      </c>
      <c r="AS334" s="44" t="n">
        <f aca="false">0.24*AH334/$AM$349</f>
        <v>0.00294225495004883</v>
      </c>
      <c r="AT334" s="43" t="n">
        <f aca="false">AS334*$J$349</f>
        <v>21228.325330778</v>
      </c>
      <c r="AU334" s="44" t="n">
        <f aca="false">0.25*AJ334/$AM$349</f>
        <v>0.00220616428592328</v>
      </c>
      <c r="AV334" s="43" t="n">
        <f aca="false">AU334*$J$349</f>
        <v>15917.4422304722</v>
      </c>
      <c r="AW334" s="44" t="n">
        <f aca="false">0.35*AL334/$AM$349</f>
        <v>0.00278800935024068</v>
      </c>
      <c r="AX334" s="43" t="n">
        <f aca="false">AW334*$J$349</f>
        <v>20115.4456418463</v>
      </c>
    </row>
    <row r="335" customFormat="false" ht="13.8" hidden="false" customHeight="false" outlineLevel="0" collapsed="false">
      <c r="A335" s="13" t="s">
        <v>33</v>
      </c>
      <c r="B335" s="14"/>
      <c r="C335" s="14"/>
      <c r="D335" s="14"/>
      <c r="E335" s="14"/>
      <c r="F335" s="14"/>
      <c r="G335" s="14"/>
      <c r="H335" s="14"/>
      <c r="I335" s="15" t="n">
        <f aca="false">AO335+AQ335+AS335+AU335+AW335</f>
        <v>0.0338077317198951</v>
      </c>
      <c r="J335" s="43" t="n">
        <f aca="false">AP335+AR335+AT335+AV335+AX335</f>
        <v>243922.277243067</v>
      </c>
      <c r="K335" s="15" t="n">
        <f aca="false">I335-DatosMinisterio!J335</f>
        <v>3.84260075078635E-008</v>
      </c>
      <c r="L335" s="43" t="n">
        <f aca="false">J335-DatosMinisterio!K335</f>
        <v>0.277243067452218</v>
      </c>
      <c r="M335" s="44" t="n">
        <f aca="false">P369/P$383</f>
        <v>0.0210092030041989</v>
      </c>
      <c r="N335" s="43" t="n">
        <f aca="false">ROUND(N$349*M335,0)</f>
        <v>2880040</v>
      </c>
      <c r="O335" s="43" t="n">
        <f aca="false">N335-DatosMinisterio!L335</f>
        <v>0</v>
      </c>
      <c r="P335" s="14" t="n">
        <f aca="false">N335+J335</f>
        <v>3123962.27724307</v>
      </c>
      <c r="Q335" s="43" t="n">
        <f aca="false">P335-DatosMinisterio!M335</f>
        <v>0.277243067510426</v>
      </c>
      <c r="S335" s="14" t="n">
        <f aca="false">B335+DatosMinisterio!B335</f>
        <v>9430</v>
      </c>
      <c r="T335" s="14" t="n">
        <f aca="false">C335+DatosMinisterio!C335</f>
        <v>41</v>
      </c>
      <c r="U335" s="14" t="n">
        <f aca="false">D335+DatosMinisterio!D335</f>
        <v>423.859848484848</v>
      </c>
      <c r="V335" s="14" t="n">
        <f aca="false">E335+DatosMinisterio!E335</f>
        <v>282.450757575758</v>
      </c>
      <c r="W335" s="14" t="n">
        <f aca="false">F335+DatosMinisterio!F335</f>
        <v>28</v>
      </c>
      <c r="X335" s="14" t="n">
        <f aca="false">G335+DatosMinisterio!G335</f>
        <v>75</v>
      </c>
      <c r="Y335" s="14" t="n">
        <f aca="false">H335+DatosMinisterio!H335</f>
        <v>16</v>
      </c>
      <c r="Z335" s="14" t="n">
        <f aca="false">X335+0.33*Y335</f>
        <v>80.28</v>
      </c>
      <c r="AC335" s="50" t="n">
        <f aca="false">IF(T335&gt;0,S335/T335,0)</f>
        <v>230</v>
      </c>
      <c r="AD335" s="51" t="n">
        <f aca="false">EXP((((AC335-AC$349)/AC$350+2)/4-1.9)^3)</f>
        <v>0.12095800936894</v>
      </c>
      <c r="AE335" s="52" t="n">
        <f aca="false">S335/U335</f>
        <v>22.2479199992851</v>
      </c>
      <c r="AF335" s="51" t="n">
        <f aca="false">EXP((((AE335-AE$349)/AE$350+2)/4-1.9)^3)</f>
        <v>0.117195410717945</v>
      </c>
      <c r="AG335" s="51" t="n">
        <f aca="false">V335/U335</f>
        <v>0.666377715618551</v>
      </c>
      <c r="AH335" s="51" t="n">
        <f aca="false">EXP((((AG335-AG$349)/AG$350+2)/4-1.9)^3)</f>
        <v>0.2223320960993</v>
      </c>
      <c r="AI335" s="51" t="n">
        <f aca="false">W335/U335</f>
        <v>0.0660595715779409</v>
      </c>
      <c r="AJ335" s="51" t="n">
        <f aca="false">EXP((((AI335-AI$349)/AI$350+2)/4-1.9)^3)</f>
        <v>0.0326266855326066</v>
      </c>
      <c r="AK335" s="51" t="n">
        <f aca="false">Z335/U335</f>
        <v>0.189402228795611</v>
      </c>
      <c r="AL335" s="51" t="n">
        <f aca="false">EXP((((AK335-AK$349)/AK$350+2)/4-1.9)^3)</f>
        <v>0.0430520072219059</v>
      </c>
      <c r="AM335" s="51" t="n">
        <f aca="false">0.01*AD335+0.15*AF335+0.24*AH335+0.25*AJ335+0.35*AL335</f>
        <v>0.0953734686760318</v>
      </c>
      <c r="AO335" s="44" t="n">
        <f aca="false">0.01*AD335/$AM$349</f>
        <v>0.000428768711769141</v>
      </c>
      <c r="AP335" s="43" t="n">
        <f aca="false">AO335*$J$349</f>
        <v>3093.55982388368</v>
      </c>
      <c r="AQ335" s="44" t="n">
        <f aca="false">0.15*AF335/$AM$349</f>
        <v>0.00623146729277591</v>
      </c>
      <c r="AR335" s="43" t="n">
        <f aca="false">AQ335*$J$349</f>
        <v>44959.9430453688</v>
      </c>
      <c r="AS335" s="44" t="n">
        <f aca="false">0.24*AH335/$AM$349</f>
        <v>0.0189148046189144</v>
      </c>
      <c r="AT335" s="43" t="n">
        <f aca="false">AS335*$J$349</f>
        <v>136470.031603398</v>
      </c>
      <c r="AU335" s="44" t="n">
        <f aca="false">0.25*AJ335/$AM$349</f>
        <v>0.00289135502437941</v>
      </c>
      <c r="AV335" s="43" t="n">
        <f aca="false">AU335*$J$349</f>
        <v>20861.0831305721</v>
      </c>
      <c r="AW335" s="44" t="n">
        <f aca="false">0.35*AL335/$AM$349</f>
        <v>0.00534133607205622</v>
      </c>
      <c r="AX335" s="43" t="n">
        <f aca="false">AW335*$J$349</f>
        <v>38537.6596398446</v>
      </c>
    </row>
    <row r="336" customFormat="false" ht="13.8" hidden="false" customHeight="false" outlineLevel="0" collapsed="false">
      <c r="A336" s="13" t="s">
        <v>34</v>
      </c>
      <c r="B336" s="14"/>
      <c r="C336" s="14"/>
      <c r="D336" s="14"/>
      <c r="E336" s="14"/>
      <c r="F336" s="14"/>
      <c r="G336" s="14"/>
      <c r="H336" s="14"/>
      <c r="I336" s="15" t="n">
        <f aca="false">AO336+AQ336+AS336+AU336+AW336</f>
        <v>0.0347834771104768</v>
      </c>
      <c r="J336" s="43" t="n">
        <f aca="false">AP336+AR336+AT336+AV336+AX336</f>
        <v>250962.265599934</v>
      </c>
      <c r="K336" s="15" t="n">
        <f aca="false">I336-DatosMinisterio!J336</f>
        <v>3.68122641189461E-008</v>
      </c>
      <c r="L336" s="43" t="n">
        <f aca="false">J336-DatosMinisterio!K336</f>
        <v>0.26559993356932</v>
      </c>
      <c r="M336" s="44" t="n">
        <f aca="false">P370/P$383</f>
        <v>0.0219100337346871</v>
      </c>
      <c r="N336" s="43" t="n">
        <f aca="false">ROUND(N$349*M336,0)</f>
        <v>3003530</v>
      </c>
      <c r="O336" s="43" t="n">
        <f aca="false">N336-DatosMinisterio!L336</f>
        <v>-1</v>
      </c>
      <c r="P336" s="14" t="n">
        <f aca="false">N336+J336</f>
        <v>3254492.26559993</v>
      </c>
      <c r="Q336" s="43" t="n">
        <f aca="false">P336-DatosMinisterio!M336</f>
        <v>-0.734400066547096</v>
      </c>
      <c r="S336" s="14" t="n">
        <f aca="false">B336+DatosMinisterio!B336</f>
        <v>6837</v>
      </c>
      <c r="T336" s="14" t="n">
        <f aca="false">C336+DatosMinisterio!C336</f>
        <v>47</v>
      </c>
      <c r="U336" s="14" t="n">
        <f aca="false">D336+DatosMinisterio!D336</f>
        <v>441.489393939394</v>
      </c>
      <c r="V336" s="14" t="n">
        <f aca="false">E336+DatosMinisterio!E336</f>
        <v>258.825757575758</v>
      </c>
      <c r="W336" s="14" t="n">
        <f aca="false">F336+DatosMinisterio!F336</f>
        <v>58</v>
      </c>
      <c r="X336" s="14" t="n">
        <f aca="false">G336+DatosMinisterio!G336</f>
        <v>116</v>
      </c>
      <c r="Y336" s="14" t="n">
        <f aca="false">H336+DatosMinisterio!H336</f>
        <v>77</v>
      </c>
      <c r="Z336" s="14" t="n">
        <f aca="false">X336+0.33*Y336</f>
        <v>141.41</v>
      </c>
      <c r="AC336" s="50" t="n">
        <f aca="false">IF(T336&gt;0,S336/T336,0)</f>
        <v>145.468085106383</v>
      </c>
      <c r="AD336" s="51" t="n">
        <f aca="false">EXP((((AC336-AC$349)/AC$350+2)/4-1.9)^3)</f>
        <v>0.0267164955859538</v>
      </c>
      <c r="AE336" s="52" t="n">
        <f aca="false">S336/U336</f>
        <v>15.4862157366765</v>
      </c>
      <c r="AF336" s="51" t="n">
        <f aca="false">EXP((((AE336-AE$349)/AE$350+2)/4-1.9)^3)</f>
        <v>0.0152200634957534</v>
      </c>
      <c r="AG336" s="51" t="n">
        <f aca="false">V336/U336</f>
        <v>0.586255890014175</v>
      </c>
      <c r="AH336" s="51" t="n">
        <f aca="false">EXP((((AG336-AG$349)/AG$350+2)/4-1.9)^3)</f>
        <v>0.10274984759904</v>
      </c>
      <c r="AI336" s="51" t="n">
        <f aca="false">W336/U336</f>
        <v>0.131373484383097</v>
      </c>
      <c r="AJ336" s="51" t="n">
        <f aca="false">EXP((((AI336-AI$349)/AI$350+2)/4-1.9)^3)</f>
        <v>0.12422100189662</v>
      </c>
      <c r="AK336" s="51" t="n">
        <f aca="false">Z336/U336</f>
        <v>0.320302145286444</v>
      </c>
      <c r="AL336" s="51" t="n">
        <f aca="false">EXP((((AK336-AK$349)/AK$350+2)/4-1.9)^3)</f>
        <v>0.113887747585655</v>
      </c>
      <c r="AM336" s="51" t="n">
        <f aca="false">0.01*AD336+0.15*AF336+0.24*AH336+0.25*AJ336+0.35*AL336</f>
        <v>0.0981261000331265</v>
      </c>
      <c r="AO336" s="44" t="n">
        <f aca="false">0.01*AD336/$AM$349</f>
        <v>9.47039179558198E-005</v>
      </c>
      <c r="AP336" s="43" t="n">
        <f aca="false">AO336*$J$349</f>
        <v>683.287347492471</v>
      </c>
      <c r="AQ336" s="44" t="n">
        <f aca="false">0.15*AF336/$AM$349</f>
        <v>0.000809275101189929</v>
      </c>
      <c r="AR336" s="43" t="n">
        <f aca="false">AQ336*$J$349</f>
        <v>5838.90771595882</v>
      </c>
      <c r="AS336" s="44" t="n">
        <f aca="false">0.24*AH336/$AM$349</f>
        <v>0.00874139778312101</v>
      </c>
      <c r="AT336" s="43" t="n">
        <f aca="false">AS336*$J$349</f>
        <v>63069.0538842513</v>
      </c>
      <c r="AU336" s="44" t="n">
        <f aca="false">0.25*AJ336/$AM$349</f>
        <v>0.0110083820070626</v>
      </c>
      <c r="AV336" s="43" t="n">
        <f aca="false">AU336*$J$349</f>
        <v>79425.3110552267</v>
      </c>
      <c r="AW336" s="44" t="n">
        <f aca="false">0.35*AL336/$AM$349</f>
        <v>0.0141297183011474</v>
      </c>
      <c r="AX336" s="43" t="n">
        <f aca="false">AW336*$J$349</f>
        <v>101945.705597004</v>
      </c>
    </row>
    <row r="337" customFormat="false" ht="13.8" hidden="false" customHeight="false" outlineLevel="0" collapsed="false">
      <c r="A337" s="13" t="s">
        <v>35</v>
      </c>
      <c r="B337" s="14"/>
      <c r="C337" s="14"/>
      <c r="D337" s="14"/>
      <c r="E337" s="14"/>
      <c r="F337" s="14"/>
      <c r="G337" s="14"/>
      <c r="H337" s="14"/>
      <c r="I337" s="15" t="n">
        <f aca="false">AO337+AQ337+AS337+AU337+AW337</f>
        <v>0.00935743163081573</v>
      </c>
      <c r="J337" s="43" t="n">
        <f aca="false">AP337+AR337+AT337+AV337+AX337</f>
        <v>67513.728854861</v>
      </c>
      <c r="K337" s="15" t="n">
        <f aca="false">I337-DatosMinisterio!J337</f>
        <v>-3.75808319706683E-008</v>
      </c>
      <c r="L337" s="43" t="n">
        <f aca="false">J337-DatosMinisterio!K337</f>
        <v>-0.271145138976863</v>
      </c>
      <c r="M337" s="44" t="n">
        <f aca="false">P371/P$383</f>
        <v>0.0102880344338743</v>
      </c>
      <c r="N337" s="43" t="n">
        <f aca="false">ROUND(N$349*M337,0)</f>
        <v>1410332</v>
      </c>
      <c r="O337" s="43" t="n">
        <f aca="false">N337-DatosMinisterio!L337</f>
        <v>0</v>
      </c>
      <c r="P337" s="14" t="n">
        <f aca="false">N337+J337</f>
        <v>1477845.72885486</v>
      </c>
      <c r="Q337" s="43" t="n">
        <f aca="false">P337-DatosMinisterio!M337</f>
        <v>-0.271145138889551</v>
      </c>
      <c r="S337" s="14" t="n">
        <f aca="false">B337+DatosMinisterio!B337</f>
        <v>3363</v>
      </c>
      <c r="T337" s="14" t="n">
        <f aca="false">C337+DatosMinisterio!C337</f>
        <v>57</v>
      </c>
      <c r="U337" s="14" t="n">
        <f aca="false">D337+DatosMinisterio!D337</f>
        <v>199.837954545455</v>
      </c>
      <c r="V337" s="14" t="n">
        <f aca="false">E337+DatosMinisterio!E337</f>
        <v>77.8556818181818</v>
      </c>
      <c r="W337" s="14" t="n">
        <f aca="false">F337+DatosMinisterio!F337</f>
        <v>11</v>
      </c>
      <c r="X337" s="14" t="n">
        <f aca="false">G337+DatosMinisterio!G337</f>
        <v>32</v>
      </c>
      <c r="Y337" s="14" t="n">
        <f aca="false">H337+DatosMinisterio!H337</f>
        <v>18</v>
      </c>
      <c r="Z337" s="14" t="n">
        <f aca="false">X337+0.33*Y337</f>
        <v>37.94</v>
      </c>
      <c r="AC337" s="50" t="n">
        <f aca="false">IF(T337&gt;0,S337/T337,0)</f>
        <v>59</v>
      </c>
      <c r="AD337" s="51" t="n">
        <f aca="false">EXP((((AC337-AC$349)/AC$350+2)/4-1.9)^3)</f>
        <v>0.00309826282512292</v>
      </c>
      <c r="AE337" s="52" t="n">
        <f aca="false">S337/U337</f>
        <v>16.8286350190552</v>
      </c>
      <c r="AF337" s="51" t="n">
        <f aca="false">EXP((((AE337-AE$349)/AE$350+2)/4-1.9)^3)</f>
        <v>0.0245642805171329</v>
      </c>
      <c r="AG337" s="51" t="n">
        <f aca="false">V337/U337</f>
        <v>0.389594068830768</v>
      </c>
      <c r="AH337" s="51" t="n">
        <f aca="false">EXP((((AG337-AG$349)/AG$350+2)/4-1.9)^3)</f>
        <v>0.00555266434068941</v>
      </c>
      <c r="AI337" s="51" t="n">
        <f aca="false">W337/U337</f>
        <v>0.0550445986350303</v>
      </c>
      <c r="AJ337" s="51" t="n">
        <f aca="false">EXP((((AI337-AI$349)/AI$350+2)/4-1.9)^3)</f>
        <v>0.024897429235763</v>
      </c>
      <c r="AK337" s="51" t="n">
        <f aca="false">Z337/U337</f>
        <v>0.189853824746641</v>
      </c>
      <c r="AL337" s="51" t="n">
        <f aca="false">EXP((((AK337-AK$349)/AK$350+2)/4-1.9)^3)</f>
        <v>0.0432148779950395</v>
      </c>
      <c r="AM337" s="51" t="n">
        <f aca="false">0.01*AD337+0.15*AF337+0.24*AH337+0.25*AJ337+0.35*AL337</f>
        <v>0.0263978287547912</v>
      </c>
      <c r="AO337" s="44" t="n">
        <f aca="false">0.01*AD337/$AM$349</f>
        <v>1.09826390759974E-005</v>
      </c>
      <c r="AP337" s="43" t="n">
        <f aca="false">AO337*$J$349</f>
        <v>79.2395761937351</v>
      </c>
      <c r="AQ337" s="44" t="n">
        <f aca="false">0.15*AF337/$AM$349</f>
        <v>0.00130612205439925</v>
      </c>
      <c r="AR337" s="43" t="n">
        <f aca="false">AQ337*$J$349</f>
        <v>9423.65103065978</v>
      </c>
      <c r="AS337" s="44" t="n">
        <f aca="false">0.24*AH337/$AM$349</f>
        <v>0.000472390459862553</v>
      </c>
      <c r="AT337" s="43" t="n">
        <f aca="false">AS337*$J$349</f>
        <v>3408.29008205142</v>
      </c>
      <c r="AU337" s="44" t="n">
        <f aca="false">0.25*AJ337/$AM$349</f>
        <v>0.00220639350702697</v>
      </c>
      <c r="AV337" s="43" t="n">
        <f aca="false">AU337*$J$349</f>
        <v>15919.096057297</v>
      </c>
      <c r="AW337" s="44" t="n">
        <f aca="false">0.35*AL337/$AM$349</f>
        <v>0.00536154297045095</v>
      </c>
      <c r="AX337" s="43" t="n">
        <f aca="false">AW337*$J$349</f>
        <v>38683.4521086591</v>
      </c>
    </row>
    <row r="338" customFormat="false" ht="13.8" hidden="false" customHeight="false" outlineLevel="0" collapsed="false">
      <c r="A338" s="13" t="s">
        <v>36</v>
      </c>
      <c r="B338" s="14"/>
      <c r="C338" s="14"/>
      <c r="D338" s="14"/>
      <c r="E338" s="14"/>
      <c r="F338" s="14"/>
      <c r="G338" s="14"/>
      <c r="H338" s="14"/>
      <c r="I338" s="15" t="n">
        <f aca="false">AO338+AQ338+AS338+AU338+AW338</f>
        <v>0.10073561824903</v>
      </c>
      <c r="J338" s="43" t="n">
        <f aca="false">AP338+AR338+AT338+AV338+AX338</f>
        <v>726805.974632477</v>
      </c>
      <c r="K338" s="15" t="n">
        <f aca="false">I338-DatosMinisterio!J338</f>
        <v>-3.51594919845155E-009</v>
      </c>
      <c r="L338" s="43" t="n">
        <f aca="false">J338-DatosMinisterio!K338</f>
        <v>-0.0253675235435367</v>
      </c>
      <c r="M338" s="44" t="n">
        <f aca="false">P372/P$383</f>
        <v>0.0567532525968861</v>
      </c>
      <c r="N338" s="43" t="n">
        <f aca="false">ROUND(N$349*M338,0)</f>
        <v>7780002</v>
      </c>
      <c r="O338" s="43" t="n">
        <f aca="false">N338-DatosMinisterio!L338</f>
        <v>-1</v>
      </c>
      <c r="P338" s="14" t="n">
        <f aca="false">N338+J338</f>
        <v>8506807.97463248</v>
      </c>
      <c r="Q338" s="43" t="n">
        <f aca="false">P338-DatosMinisterio!M338</f>
        <v>-1.02536752447486</v>
      </c>
      <c r="S338" s="14" t="n">
        <f aca="false">B338+DatosMinisterio!B338</f>
        <v>6558</v>
      </c>
      <c r="T338" s="14" t="n">
        <f aca="false">C338+DatosMinisterio!C338</f>
        <v>24</v>
      </c>
      <c r="U338" s="14" t="n">
        <f aca="false">D338+DatosMinisterio!D338</f>
        <v>307.869318181818</v>
      </c>
      <c r="V338" s="14" t="n">
        <f aca="false">E338+DatosMinisterio!E338</f>
        <v>268.551136363636</v>
      </c>
      <c r="W338" s="14" t="n">
        <f aca="false">F338+DatosMinisterio!F338</f>
        <v>46</v>
      </c>
      <c r="X338" s="14" t="n">
        <f aca="false">G338+DatosMinisterio!G338</f>
        <v>103</v>
      </c>
      <c r="Y338" s="14" t="n">
        <f aca="false">H338+DatosMinisterio!H338</f>
        <v>45</v>
      </c>
      <c r="Z338" s="14" t="n">
        <f aca="false">X338+0.33*Y338</f>
        <v>117.85</v>
      </c>
      <c r="AC338" s="50" t="n">
        <f aca="false">IF(T338&gt;0,S338/T338,0)</f>
        <v>273.25</v>
      </c>
      <c r="AD338" s="51" t="n">
        <f aca="false">EXP((((AC338-AC$349)/AC$350+2)/4-1.9)^3)</f>
        <v>0.215263640334006</v>
      </c>
      <c r="AE338" s="52" t="n">
        <f aca="false">S338/U338</f>
        <v>21.3012457322137</v>
      </c>
      <c r="AF338" s="51" t="n">
        <f aca="false">EXP((((AE338-AE$349)/AE$350+2)/4-1.9)^3)</f>
        <v>0.0928478475872138</v>
      </c>
      <c r="AG338" s="51" t="n">
        <f aca="false">V338/U338</f>
        <v>0.872289378979422</v>
      </c>
      <c r="AH338" s="51" t="n">
        <f aca="false">EXP((((AG338-AG$349)/AG$350+2)/4-1.9)^3)</f>
        <v>0.699581463268443</v>
      </c>
      <c r="AI338" s="51" t="n">
        <f aca="false">W338/U338</f>
        <v>0.149414044477254</v>
      </c>
      <c r="AJ338" s="51" t="n">
        <f aca="false">EXP((((AI338-AI$349)/AI$350+2)/4-1.9)^3)</f>
        <v>0.166864843077847</v>
      </c>
      <c r="AK338" s="51" t="n">
        <f aca="false">Z338/U338</f>
        <v>0.382792285687921</v>
      </c>
      <c r="AL338" s="51" t="n">
        <f aca="false">EXP((((AK338-AK$349)/AK$350+2)/4-1.9)^3)</f>
        <v>0.16710039511534</v>
      </c>
      <c r="AM338" s="51" t="n">
        <f aca="false">0.01*AD338+0.15*AF338+0.24*AH338+0.25*AJ338+0.35*AL338</f>
        <v>0.284180713785679</v>
      </c>
      <c r="AO338" s="44" t="n">
        <f aca="false">0.01*AD338/$AM$349</f>
        <v>0.000763060786452132</v>
      </c>
      <c r="AP338" s="43" t="n">
        <f aca="false">AO338*$J$349</f>
        <v>5505.47212834034</v>
      </c>
      <c r="AQ338" s="44" t="n">
        <f aca="false">0.15*AF338/$AM$349</f>
        <v>0.00493686844817528</v>
      </c>
      <c r="AR338" s="43" t="n">
        <f aca="false">AQ338*$J$349</f>
        <v>35619.4318005579</v>
      </c>
      <c r="AS338" s="44" t="n">
        <f aca="false">0.24*AH338/$AM$349</f>
        <v>0.0595165831874624</v>
      </c>
      <c r="AT338" s="43" t="n">
        <f aca="false">AS338*$J$349</f>
        <v>429411.254948793</v>
      </c>
      <c r="AU338" s="44" t="n">
        <f aca="false">0.25*AJ338/$AM$349</f>
        <v>0.014787450657323</v>
      </c>
      <c r="AV338" s="43" t="n">
        <f aca="false">AU338*$J$349</f>
        <v>106691.234680825</v>
      </c>
      <c r="AW338" s="44" t="n">
        <f aca="false">0.35*AL338/$AM$349</f>
        <v>0.0207316551696171</v>
      </c>
      <c r="AX338" s="43" t="n">
        <f aca="false">AW338*$J$349</f>
        <v>149578.58107396</v>
      </c>
    </row>
    <row r="339" customFormat="false" ht="13.8" hidden="false" customHeight="false" outlineLevel="0" collapsed="false">
      <c r="A339" s="13" t="s">
        <v>37</v>
      </c>
      <c r="B339" s="14"/>
      <c r="C339" s="14"/>
      <c r="D339" s="14"/>
      <c r="E339" s="14"/>
      <c r="F339" s="14"/>
      <c r="G339" s="14"/>
      <c r="H339" s="14"/>
      <c r="I339" s="15" t="n">
        <f aca="false">AO339+AQ339+AS339+AU339+AW339</f>
        <v>0.00750763063142962</v>
      </c>
      <c r="J339" s="43" t="n">
        <f aca="false">AP339+AR339+AT339+AV339+AX339</f>
        <v>54167.4423913053</v>
      </c>
      <c r="K339" s="15" t="n">
        <f aca="false">I339-DatosMinisterio!J339</f>
        <v>6.13156237025056E-008</v>
      </c>
      <c r="L339" s="43" t="n">
        <f aca="false">J339-DatosMinisterio!K339</f>
        <v>0.442391305266938</v>
      </c>
      <c r="M339" s="44" t="n">
        <f aca="false">P373/P$383</f>
        <v>0.00974295494509712</v>
      </c>
      <c r="N339" s="43" t="n">
        <f aca="false">ROUND(N$349*M339,0)</f>
        <v>1335610</v>
      </c>
      <c r="O339" s="43" t="n">
        <f aca="false">N339-DatosMinisterio!L339</f>
        <v>-1</v>
      </c>
      <c r="P339" s="14" t="n">
        <f aca="false">N339+J339</f>
        <v>1389777.44239131</v>
      </c>
      <c r="Q339" s="43" t="n">
        <f aca="false">P339-DatosMinisterio!M339</f>
        <v>-0.557608694769442</v>
      </c>
      <c r="S339" s="14" t="n">
        <f aca="false">B339+DatosMinisterio!B339</f>
        <v>3087</v>
      </c>
      <c r="T339" s="14" t="n">
        <f aca="false">C339+DatosMinisterio!C339</f>
        <v>37</v>
      </c>
      <c r="U339" s="14" t="n">
        <f aca="false">D339+DatosMinisterio!D339</f>
        <v>142.795454545455</v>
      </c>
      <c r="V339" s="14" t="n">
        <f aca="false">E339+DatosMinisterio!E339</f>
        <v>52.6363636363636</v>
      </c>
      <c r="W339" s="14" t="n">
        <f aca="false">F339+DatosMinisterio!F339</f>
        <v>1</v>
      </c>
      <c r="X339" s="14" t="n">
        <f aca="false">G339+DatosMinisterio!G339</f>
        <v>5</v>
      </c>
      <c r="Y339" s="14" t="n">
        <f aca="false">H339+DatosMinisterio!H339</f>
        <v>1</v>
      </c>
      <c r="Z339" s="14" t="n">
        <f aca="false">X339+0.33*Y339</f>
        <v>5.33</v>
      </c>
      <c r="AC339" s="50" t="n">
        <f aca="false">IF(T339&gt;0,S339/T339,0)</f>
        <v>83.4324324324324</v>
      </c>
      <c r="AD339" s="51" t="n">
        <f aca="false">EXP((((AC339-AC$349)/AC$350+2)/4-1.9)^3)</f>
        <v>0.00609844830913772</v>
      </c>
      <c r="AE339" s="52" t="n">
        <f aca="false">S339/U339</f>
        <v>21.6183351901957</v>
      </c>
      <c r="AF339" s="51" t="n">
        <f aca="false">EXP((((AE339-AE$349)/AE$350+2)/4-1.9)^3)</f>
        <v>0.100559728552542</v>
      </c>
      <c r="AG339" s="51" t="n">
        <f aca="false">V339/U339</f>
        <v>0.368613719560718</v>
      </c>
      <c r="AH339" s="51" t="n">
        <f aca="false">EXP((((AG339-AG$349)/AG$350+2)/4-1.9)^3)</f>
        <v>0.00368478670765509</v>
      </c>
      <c r="AI339" s="51" t="n">
        <f aca="false">W339/U339</f>
        <v>0.00700302403310518</v>
      </c>
      <c r="AJ339" s="51" t="n">
        <f aca="false">EXP((((AI339-AI$349)/AI$350+2)/4-1.9)^3)</f>
        <v>0.00648040489976448</v>
      </c>
      <c r="AK339" s="51" t="n">
        <f aca="false">Z339/U339</f>
        <v>0.0373261180964506</v>
      </c>
      <c r="AL339" s="51" t="n">
        <f aca="false">EXP((((AK339-AK$349)/AK$350+2)/4-1.9)^3)</f>
        <v>0.0100858420039264</v>
      </c>
      <c r="AM339" s="51" t="n">
        <f aca="false">0.01*AD339+0.15*AF339+0.24*AH339+0.25*AJ339+0.35*AL339</f>
        <v>0.0211794385021253</v>
      </c>
      <c r="AO339" s="44" t="n">
        <f aca="false">0.01*AD339/$AM$349</f>
        <v>2.16176162202214E-005</v>
      </c>
      <c r="AP339" s="43" t="n">
        <f aca="false">AO339*$J$349</f>
        <v>155.970776764654</v>
      </c>
      <c r="AQ339" s="44" t="n">
        <f aca="false">0.15*AF339/$AM$349</f>
        <v>0.00534692148444037</v>
      </c>
      <c r="AR339" s="43" t="n">
        <f aca="false">AQ339*$J$349</f>
        <v>38577.958306415</v>
      </c>
      <c r="AS339" s="44" t="n">
        <f aca="false">0.24*AH339/$AM$349</f>
        <v>0.000313481597396268</v>
      </c>
      <c r="AT339" s="43" t="n">
        <f aca="false">AS339*$J$349</f>
        <v>2261.76502299011</v>
      </c>
      <c r="AU339" s="44" t="n">
        <f aca="false">0.25*AJ339/$AM$349</f>
        <v>0.000574289142800649</v>
      </c>
      <c r="AV339" s="43" t="n">
        <f aca="false">AU339*$J$349</f>
        <v>4143.48755096954</v>
      </c>
      <c r="AW339" s="44" t="n">
        <f aca="false">0.35*AL339/$AM$349</f>
        <v>0.00125132079057212</v>
      </c>
      <c r="AX339" s="43" t="n">
        <f aca="false">AW339*$J$349</f>
        <v>9028.26073416598</v>
      </c>
    </row>
    <row r="340" customFormat="false" ht="13.8" hidden="false" customHeight="false" outlineLevel="0" collapsed="false">
      <c r="A340" s="13" t="s">
        <v>38</v>
      </c>
      <c r="B340" s="14"/>
      <c r="C340" s="14"/>
      <c r="D340" s="14"/>
      <c r="E340" s="14"/>
      <c r="F340" s="14"/>
      <c r="G340" s="14"/>
      <c r="H340" s="14"/>
      <c r="I340" s="15" t="n">
        <f aca="false">AO340+AQ340+AS340+AU340+AW340</f>
        <v>0.0781712247858681</v>
      </c>
      <c r="J340" s="43" t="n">
        <f aca="false">AP340+AR340+AT340+AV340+AX340</f>
        <v>564004.214261666</v>
      </c>
      <c r="K340" s="15" t="n">
        <f aca="false">I340-DatosMinisterio!J340</f>
        <v>2.96967583718333E-008</v>
      </c>
      <c r="L340" s="43" t="n">
        <f aca="false">J340-DatosMinisterio!K340</f>
        <v>0.214261666405946</v>
      </c>
      <c r="M340" s="44" t="n">
        <f aca="false">P374/P$383</f>
        <v>0.03677204290759</v>
      </c>
      <c r="N340" s="43" t="n">
        <f aca="false">ROUND(N$349*M340,0)</f>
        <v>5040884</v>
      </c>
      <c r="O340" s="43" t="n">
        <f aca="false">N340-DatosMinisterio!L340</f>
        <v>-1</v>
      </c>
      <c r="P340" s="14" t="n">
        <f aca="false">N340+J340</f>
        <v>5604888.21426167</v>
      </c>
      <c r="Q340" s="43" t="n">
        <f aca="false">P340-DatosMinisterio!M340</f>
        <v>-0.785738334059715</v>
      </c>
      <c r="S340" s="14" t="n">
        <f aca="false">B340+DatosMinisterio!B340</f>
        <v>8052</v>
      </c>
      <c r="T340" s="14" t="n">
        <f aca="false">C340+DatosMinisterio!C340</f>
        <v>65</v>
      </c>
      <c r="U340" s="14" t="n">
        <f aca="false">D340+DatosMinisterio!D340</f>
        <v>265.659090909091</v>
      </c>
      <c r="V340" s="14" t="n">
        <f aca="false">E340+DatosMinisterio!E340</f>
        <v>203.977272727273</v>
      </c>
      <c r="W340" s="14" t="n">
        <f aca="false">F340+DatosMinisterio!F340</f>
        <v>17</v>
      </c>
      <c r="X340" s="14" t="n">
        <f aca="false">G340+DatosMinisterio!G340</f>
        <v>63</v>
      </c>
      <c r="Y340" s="14" t="n">
        <f aca="false">H340+DatosMinisterio!H340</f>
        <v>48</v>
      </c>
      <c r="Z340" s="14" t="n">
        <f aca="false">X340+0.33*Y340</f>
        <v>78.84</v>
      </c>
      <c r="AC340" s="50" t="n">
        <f aca="false">IF(T340&gt;0,S340/T340,0)</f>
        <v>123.876923076923</v>
      </c>
      <c r="AD340" s="51" t="n">
        <f aca="false">EXP((((AC340-AC$349)/AC$350+2)/4-1.9)^3)</f>
        <v>0.0165941015184763</v>
      </c>
      <c r="AE340" s="52" t="n">
        <f aca="false">S340/U340</f>
        <v>30.3095217726067</v>
      </c>
      <c r="AF340" s="51" t="n">
        <f aca="false">EXP((((AE340-AE$349)/AE$350+2)/4-1.9)^3)</f>
        <v>0.47601163333029</v>
      </c>
      <c r="AG340" s="51" t="n">
        <f aca="false">V340/U340</f>
        <v>0.767815895286167</v>
      </c>
      <c r="AH340" s="51" t="n">
        <f aca="false">EXP((((AG340-AG$349)/AG$350+2)/4-1.9)^3)</f>
        <v>0.446429282151093</v>
      </c>
      <c r="AI340" s="51" t="n">
        <f aca="false">W340/U340</f>
        <v>0.0639917871503122</v>
      </c>
      <c r="AJ340" s="51" t="n">
        <f aca="false">EXP((((AI340-AI$349)/AI$350+2)/4-1.9)^3)</f>
        <v>0.0310443877998065</v>
      </c>
      <c r="AK340" s="51" t="n">
        <f aca="false">Z340/U340</f>
        <v>0.296771323466507</v>
      </c>
      <c r="AL340" s="51" t="n">
        <f aca="false">EXP((((AK340-AK$349)/AK$350+2)/4-1.9)^3)</f>
        <v>0.0972957411210145</v>
      </c>
      <c r="AM340" s="51" t="n">
        <f aca="false">0.01*AD340+0.15*AF340+0.24*AH340+0.25*AJ340+0.35*AL340</f>
        <v>0.220525320073297</v>
      </c>
      <c r="AO340" s="44" t="n">
        <f aca="false">0.01*AD340/$AM$349</f>
        <v>5.88223265922107E-005</v>
      </c>
      <c r="AP340" s="43" t="n">
        <f aca="false">AO340*$J$349</f>
        <v>424.402204027901</v>
      </c>
      <c r="AQ340" s="44" t="n">
        <f aca="false">0.15*AF340/$AM$349</f>
        <v>0.0253102993189506</v>
      </c>
      <c r="AR340" s="43" t="n">
        <f aca="false">AQ340*$J$349</f>
        <v>182613.429931739</v>
      </c>
      <c r="AS340" s="44" t="n">
        <f aca="false">0.24*AH340/$AM$349</f>
        <v>0.0379797734838912</v>
      </c>
      <c r="AT340" s="43" t="n">
        <f aca="false">AS340*$J$349</f>
        <v>274023.495989673</v>
      </c>
      <c r="AU340" s="44" t="n">
        <f aca="false">0.25*AJ340/$AM$349</f>
        <v>0.00275113285883877</v>
      </c>
      <c r="AV340" s="43" t="n">
        <f aca="false">AU340*$J$349</f>
        <v>19849.3823095288</v>
      </c>
      <c r="AW340" s="44" t="n">
        <f aca="false">0.35*AL340/$AM$349</f>
        <v>0.0120711967975953</v>
      </c>
      <c r="AX340" s="43" t="n">
        <f aca="false">AW340*$J$349</f>
        <v>87093.503826698</v>
      </c>
    </row>
    <row r="341" customFormat="false" ht="13.8" hidden="false" customHeight="false" outlineLevel="0" collapsed="false">
      <c r="A341" s="13" t="s">
        <v>39</v>
      </c>
      <c r="B341" s="14"/>
      <c r="C341" s="14"/>
      <c r="D341" s="14"/>
      <c r="E341" s="14"/>
      <c r="F341" s="14"/>
      <c r="G341" s="14"/>
      <c r="H341" s="14"/>
      <c r="I341" s="15" t="n">
        <f aca="false">AO341+AQ341+AS341+AU341+AW341</f>
        <v>0.00987890387909272</v>
      </c>
      <c r="J341" s="43" t="n">
        <f aca="false">AP341+AR341+AT341+AV341+AX341</f>
        <v>71276.1433040958</v>
      </c>
      <c r="K341" s="15" t="n">
        <f aca="false">I341-DatosMinisterio!J341</f>
        <v>1.98620088258383E-008</v>
      </c>
      <c r="L341" s="43" t="n">
        <f aca="false">J341-DatosMinisterio!K341</f>
        <v>0.143304095749045</v>
      </c>
      <c r="M341" s="44" t="n">
        <f aca="false">P375/P$383</f>
        <v>0.0130160142835099</v>
      </c>
      <c r="N341" s="43" t="n">
        <f aca="false">ROUND(N$349*M341,0)</f>
        <v>1784296</v>
      </c>
      <c r="O341" s="43" t="n">
        <f aca="false">N341-DatosMinisterio!L341</f>
        <v>-1</v>
      </c>
      <c r="P341" s="14" t="n">
        <f aca="false">N341+J341</f>
        <v>1855572.1433041</v>
      </c>
      <c r="Q341" s="43" t="n">
        <f aca="false">P341-DatosMinisterio!M341</f>
        <v>-0.856695904163644</v>
      </c>
      <c r="S341" s="14" t="n">
        <f aca="false">B341+DatosMinisterio!B341</f>
        <v>5959</v>
      </c>
      <c r="T341" s="14" t="n">
        <f aca="false">C341+DatosMinisterio!C341</f>
        <v>65</v>
      </c>
      <c r="U341" s="14" t="n">
        <f aca="false">D341+DatosMinisterio!D341</f>
        <v>349.443181818182</v>
      </c>
      <c r="V341" s="14" t="n">
        <f aca="false">E341+DatosMinisterio!E341</f>
        <v>179.261363636364</v>
      </c>
      <c r="W341" s="14" t="n">
        <f aca="false">F341+DatosMinisterio!F341</f>
        <v>24</v>
      </c>
      <c r="X341" s="14" t="n">
        <f aca="false">G341+DatosMinisterio!G341</f>
        <v>23</v>
      </c>
      <c r="Y341" s="14" t="n">
        <f aca="false">H341+DatosMinisterio!H341</f>
        <v>8</v>
      </c>
      <c r="Z341" s="14" t="n">
        <f aca="false">X341+0.33*Y341</f>
        <v>25.64</v>
      </c>
      <c r="AC341" s="50" t="n">
        <f aca="false">IF(T341&gt;0,S341/T341,0)</f>
        <v>91.6769230769231</v>
      </c>
      <c r="AD341" s="51" t="n">
        <f aca="false">EXP((((AC341-AC$349)/AC$350+2)/4-1.9)^3)</f>
        <v>0.00756850483886697</v>
      </c>
      <c r="AE341" s="52" t="n">
        <f aca="false">S341/U341</f>
        <v>17.0528438099574</v>
      </c>
      <c r="AF341" s="51" t="n">
        <f aca="false">EXP((((AE341-AE$349)/AE$350+2)/4-1.9)^3)</f>
        <v>0.0265093916595516</v>
      </c>
      <c r="AG341" s="51" t="n">
        <f aca="false">V341/U341</f>
        <v>0.512991447432605</v>
      </c>
      <c r="AH341" s="51" t="n">
        <f aca="false">EXP((((AG341-AG$349)/AG$350+2)/4-1.9)^3)</f>
        <v>0.0416110307709353</v>
      </c>
      <c r="AI341" s="51" t="n">
        <f aca="false">W341/U341</f>
        <v>0.0686806933107866</v>
      </c>
      <c r="AJ341" s="51" t="n">
        <f aca="false">EXP((((AI341-AI$349)/AI$350+2)/4-1.9)^3)</f>
        <v>0.0347250428920589</v>
      </c>
      <c r="AK341" s="51" t="n">
        <f aca="false">Z341/U341</f>
        <v>0.073373874020357</v>
      </c>
      <c r="AL341" s="51" t="n">
        <f aca="false">EXP((((AK341-AK$349)/AK$350+2)/4-1.9)^3)</f>
        <v>0.0147112248943087</v>
      </c>
      <c r="AM341" s="51" t="n">
        <f aca="false">0.01*AD341+0.15*AF341+0.24*AH341+0.25*AJ341+0.35*AL341</f>
        <v>0.0278689306183687</v>
      </c>
      <c r="AO341" s="44" t="n">
        <f aca="false">0.01*AD341/$AM$349</f>
        <v>2.68286332315652E-005</v>
      </c>
      <c r="AP341" s="43" t="n">
        <f aca="false">AO341*$J$349</f>
        <v>193.568186336244</v>
      </c>
      <c r="AQ341" s="44" t="n">
        <f aca="false">0.15*AF341/$AM$349</f>
        <v>0.00140954672257135</v>
      </c>
      <c r="AR341" s="43" t="n">
        <f aca="false">AQ341*$J$349</f>
        <v>10169.8584601514</v>
      </c>
      <c r="AS341" s="44" t="n">
        <f aca="false">0.24*AH341/$AM$349</f>
        <v>0.00354004001596041</v>
      </c>
      <c r="AT341" s="43" t="n">
        <f aca="false">AS341*$J$349</f>
        <v>25541.3356145541</v>
      </c>
      <c r="AU341" s="44" t="n">
        <f aca="false">0.25*AJ341/$AM$349</f>
        <v>0.00307731004846951</v>
      </c>
      <c r="AV341" s="43" t="n">
        <f aca="false">AU341*$J$349</f>
        <v>22202.7458400568</v>
      </c>
      <c r="AW341" s="44" t="n">
        <f aca="false">0.35*AL341/$AM$349</f>
        <v>0.00182517845885988</v>
      </c>
      <c r="AX341" s="43" t="n">
        <f aca="false">AW341*$J$349</f>
        <v>13168.6352029972</v>
      </c>
    </row>
    <row r="342" customFormat="false" ht="13.8" hidden="false" customHeight="false" outlineLevel="0" collapsed="false">
      <c r="A342" s="13" t="s">
        <v>40</v>
      </c>
      <c r="B342" s="14"/>
      <c r="C342" s="14"/>
      <c r="D342" s="14"/>
      <c r="E342" s="14"/>
      <c r="F342" s="14"/>
      <c r="G342" s="14"/>
      <c r="H342" s="14"/>
      <c r="I342" s="15" t="n">
        <f aca="false">AO342+AQ342+AS342+AU342+AW342</f>
        <v>0.010025431459217</v>
      </c>
      <c r="J342" s="43" t="n">
        <f aca="false">AP342+AR342+AT342+AV342+AX342</f>
        <v>72333.3375967789</v>
      </c>
      <c r="K342" s="15" t="n">
        <f aca="false">I342-DatosMinisterio!J342</f>
        <v>4.67910576170544E-008</v>
      </c>
      <c r="L342" s="43" t="n">
        <f aca="false">J342-DatosMinisterio!K342</f>
        <v>0.337596778888837</v>
      </c>
      <c r="M342" s="44" t="n">
        <f aca="false">P376/P$383</f>
        <v>0.0260231975108876</v>
      </c>
      <c r="N342" s="43" t="n">
        <f aca="false">ROUND(N$349*M342,0)</f>
        <v>3567382</v>
      </c>
      <c r="O342" s="43" t="n">
        <f aca="false">N342-DatosMinisterio!L342</f>
        <v>1</v>
      </c>
      <c r="P342" s="14" t="n">
        <f aca="false">N342+J342</f>
        <v>3639715.33759678</v>
      </c>
      <c r="Q342" s="43" t="n">
        <f aca="false">P342-DatosMinisterio!M342</f>
        <v>1.33759677875787</v>
      </c>
      <c r="S342" s="14" t="n">
        <f aca="false">B342+DatosMinisterio!B342</f>
        <v>5549</v>
      </c>
      <c r="T342" s="14" t="n">
        <f aca="false">C342+DatosMinisterio!C342</f>
        <v>34</v>
      </c>
      <c r="U342" s="14" t="n">
        <f aca="false">D342+DatosMinisterio!D342</f>
        <v>282.477272727273</v>
      </c>
      <c r="V342" s="14" t="n">
        <f aca="false">E342+DatosMinisterio!E342</f>
        <v>150.681818181818</v>
      </c>
      <c r="W342" s="14" t="n">
        <f aca="false">F342+DatosMinisterio!F342</f>
        <v>5</v>
      </c>
      <c r="X342" s="14" t="n">
        <f aca="false">G342+DatosMinisterio!G342</f>
        <v>11</v>
      </c>
      <c r="Y342" s="14" t="n">
        <f aca="false">H342+DatosMinisterio!H342</f>
        <v>1</v>
      </c>
      <c r="Z342" s="14" t="n">
        <f aca="false">X342+0.33*Y342</f>
        <v>11.33</v>
      </c>
      <c r="AC342" s="50" t="n">
        <f aca="false">IF(T342&gt;0,S342/T342,0)</f>
        <v>163.205882352941</v>
      </c>
      <c r="AD342" s="51" t="n">
        <f aca="false">EXP((((AC342-AC$349)/AC$350+2)/4-1.9)^3)</f>
        <v>0.0383870773208468</v>
      </c>
      <c r="AE342" s="52" t="n">
        <f aca="false">S342/U342</f>
        <v>19.6440582508649</v>
      </c>
      <c r="AF342" s="51" t="n">
        <f aca="false">EXP((((AE342-AE$349)/AE$350+2)/4-1.9)^3)</f>
        <v>0.0593687204738039</v>
      </c>
      <c r="AG342" s="51" t="n">
        <f aca="false">V342/U342</f>
        <v>0.533429881728215</v>
      </c>
      <c r="AH342" s="51" t="n">
        <f aca="false">EXP((((AG342-AG$349)/AG$350+2)/4-1.9)^3)</f>
        <v>0.0546490104859078</v>
      </c>
      <c r="AI342" s="51" t="n">
        <f aca="false">W342/U342</f>
        <v>0.0177005390618714</v>
      </c>
      <c r="AJ342" s="51" t="n">
        <f aca="false">EXP((((AI342-AI$349)/AI$350+2)/4-1.9)^3)</f>
        <v>0.00896041357981303</v>
      </c>
      <c r="AK342" s="51" t="n">
        <f aca="false">Z342/U342</f>
        <v>0.0401094215142006</v>
      </c>
      <c r="AL342" s="51" t="n">
        <f aca="false">EXP((((AK342-AK$349)/AK$350+2)/4-1.9)^3)</f>
        <v>0.0103921377619904</v>
      </c>
      <c r="AM342" s="51" t="n">
        <f aca="false">0.01*AD342+0.15*AF342+0.24*AH342+0.25*AJ342+0.35*AL342</f>
        <v>0.0282822929725468</v>
      </c>
      <c r="AO342" s="44" t="n">
        <f aca="false">0.01*AD342/$AM$349</f>
        <v>0.000136073483494913</v>
      </c>
      <c r="AP342" s="43" t="n">
        <f aca="false">AO342*$J$349</f>
        <v>981.768142313542</v>
      </c>
      <c r="AQ342" s="44" t="n">
        <f aca="false">0.15*AF342/$AM$349</f>
        <v>0.00315672975230094</v>
      </c>
      <c r="AR342" s="43" t="n">
        <f aca="false">AQ342*$J$349</f>
        <v>22775.757811905</v>
      </c>
      <c r="AS342" s="44" t="n">
        <f aca="false">0.24*AH342/$AM$349</f>
        <v>0.00464924036652037</v>
      </c>
      <c r="AT342" s="43" t="n">
        <f aca="false">AS342*$J$349</f>
        <v>33544.199505839</v>
      </c>
      <c r="AU342" s="44" t="n">
        <f aca="false">0.25*AJ342/$AM$349</f>
        <v>0.000794065851360173</v>
      </c>
      <c r="AV342" s="43" t="n">
        <f aca="false">AU342*$J$349</f>
        <v>5729.17320657588</v>
      </c>
      <c r="AW342" s="44" t="n">
        <f aca="false">0.35*AL342/$AM$349</f>
        <v>0.00128932200554062</v>
      </c>
      <c r="AX342" s="43" t="n">
        <f aca="false">AW342*$J$349</f>
        <v>9302.43893014549</v>
      </c>
    </row>
    <row r="343" customFormat="false" ht="13.8" hidden="false" customHeight="false" outlineLevel="0" collapsed="false">
      <c r="A343" s="13" t="s">
        <v>41</v>
      </c>
      <c r="B343" s="14"/>
      <c r="C343" s="14"/>
      <c r="D343" s="14"/>
      <c r="E343" s="14"/>
      <c r="F343" s="14"/>
      <c r="G343" s="14"/>
      <c r="H343" s="14"/>
      <c r="I343" s="15" t="n">
        <f aca="false">AO343+AQ343+AS343+AU343+AW343</f>
        <v>0.0121239119108901</v>
      </c>
      <c r="J343" s="43" t="n">
        <f aca="false">AP343+AR343+AT343+AV343+AX343</f>
        <v>87473.8425783936</v>
      </c>
      <c r="K343" s="15" t="n">
        <f aca="false">I343-DatosMinisterio!J343</f>
        <v>-2.18187018695415E-008</v>
      </c>
      <c r="L343" s="43" t="n">
        <f aca="false">J343-DatosMinisterio!K343</f>
        <v>-0.157421606374555</v>
      </c>
      <c r="M343" s="44" t="n">
        <f aca="false">P377/P$383</f>
        <v>0.0117162715500549</v>
      </c>
      <c r="N343" s="43" t="n">
        <f aca="false">ROUND(N$349*M343,0)</f>
        <v>1606122</v>
      </c>
      <c r="O343" s="43" t="n">
        <f aca="false">N343-DatosMinisterio!L343</f>
        <v>0</v>
      </c>
      <c r="P343" s="14" t="n">
        <f aca="false">N343+J343</f>
        <v>1693595.84257839</v>
      </c>
      <c r="Q343" s="43" t="n">
        <f aca="false">P343-DatosMinisterio!M343</f>
        <v>-0.157421606360003</v>
      </c>
      <c r="S343" s="14" t="n">
        <f aca="false">B343+DatosMinisterio!B343</f>
        <v>7148</v>
      </c>
      <c r="T343" s="14" t="n">
        <f aca="false">C343+DatosMinisterio!C343</f>
        <v>61</v>
      </c>
      <c r="U343" s="14" t="n">
        <f aca="false">D343+DatosMinisterio!D343</f>
        <v>310.349777183601</v>
      </c>
      <c r="V343" s="14" t="n">
        <f aca="false">E343+DatosMinisterio!E343</f>
        <v>156.75924688057</v>
      </c>
      <c r="W343" s="14" t="n">
        <f aca="false">F343+DatosMinisterio!F343</f>
        <v>1</v>
      </c>
      <c r="X343" s="14" t="n">
        <f aca="false">G343+DatosMinisterio!G343</f>
        <v>3</v>
      </c>
      <c r="Y343" s="14" t="n">
        <f aca="false">H343+DatosMinisterio!H343</f>
        <v>0</v>
      </c>
      <c r="Z343" s="14" t="n">
        <f aca="false">X343+0.33*Y343</f>
        <v>3</v>
      </c>
      <c r="AC343" s="50" t="n">
        <f aca="false">IF(T343&gt;0,S343/T343,0)</f>
        <v>117.180327868852</v>
      </c>
      <c r="AD343" s="51" t="n">
        <f aca="false">EXP((((AC343-AC$349)/AC$350+2)/4-1.9)^3)</f>
        <v>0.0142006469163363</v>
      </c>
      <c r="AE343" s="52" t="n">
        <f aca="false">S343/U343</f>
        <v>23.0320771126937</v>
      </c>
      <c r="AF343" s="51" t="n">
        <f aca="false">EXP((((AE343-AE$349)/AE$350+2)/4-1.9)^3)</f>
        <v>0.140443905088237</v>
      </c>
      <c r="AG343" s="51" t="n">
        <f aca="false">V343/U343</f>
        <v>0.505105073066742</v>
      </c>
      <c r="AH343" s="51" t="n">
        <f aca="false">EXP((((AG343-AG$349)/AG$350+2)/4-1.9)^3)</f>
        <v>0.0372928169061086</v>
      </c>
      <c r="AI343" s="51" t="n">
        <f aca="false">W343/U343</f>
        <v>0.00322217083277752</v>
      </c>
      <c r="AJ343" s="51" t="n">
        <f aca="false">EXP((((AI343-AI$349)/AI$350+2)/4-1.9)^3)</f>
        <v>0.00575922828841383</v>
      </c>
      <c r="AK343" s="51" t="n">
        <f aca="false">Z343/U343</f>
        <v>0.00966651249833255</v>
      </c>
      <c r="AL343" s="51" t="n">
        <f aca="false">EXP((((AK343-AK$349)/AK$350+2)/4-1.9)^3)</f>
        <v>0.00743870360374767</v>
      </c>
      <c r="AM343" s="51" t="n">
        <f aca="false">0.01*AD343+0.15*AF343+0.24*AH343+0.25*AJ343+0.35*AL343</f>
        <v>0.0342022216232801</v>
      </c>
      <c r="AO343" s="44" t="n">
        <f aca="false">0.01*AD343/$AM$349</f>
        <v>5.0338072826862E-005</v>
      </c>
      <c r="AP343" s="43" t="n">
        <f aca="false">AO343*$J$349</f>
        <v>363.188440374717</v>
      </c>
      <c r="AQ343" s="44" t="n">
        <f aca="false">0.15*AF343/$AM$349</f>
        <v>0.00746762689482231</v>
      </c>
      <c r="AR343" s="43" t="n">
        <f aca="false">AQ343*$J$349</f>
        <v>53878.8160317396</v>
      </c>
      <c r="AS343" s="44" t="n">
        <f aca="false">0.24*AH343/$AM$349</f>
        <v>0.00317266988367234</v>
      </c>
      <c r="AT343" s="43" t="n">
        <f aca="false">AS343*$J$349</f>
        <v>22890.7656206477</v>
      </c>
      <c r="AU343" s="44" t="n">
        <f aca="false">0.25*AJ343/$AM$349</f>
        <v>0.000510378954417899</v>
      </c>
      <c r="AV343" s="43" t="n">
        <f aca="false">AU343*$J$349</f>
        <v>3682.37650044083</v>
      </c>
      <c r="AW343" s="44" t="n">
        <f aca="false">0.35*AL343/$AM$349</f>
        <v>0.000922898105150721</v>
      </c>
      <c r="AX343" s="43" t="n">
        <f aca="false">AW343*$J$349</f>
        <v>6658.69598519087</v>
      </c>
    </row>
    <row r="344" customFormat="false" ht="13.8" hidden="false" customHeight="false" outlineLevel="0" collapsed="false">
      <c r="A344" s="13" t="s">
        <v>42</v>
      </c>
      <c r="B344" s="14"/>
      <c r="C344" s="14"/>
      <c r="D344" s="14"/>
      <c r="E344" s="14"/>
      <c r="F344" s="14"/>
      <c r="G344" s="14"/>
      <c r="H344" s="14"/>
      <c r="I344" s="15" t="n">
        <f aca="false">AO344+AQ344+AS344+AU344+AW344</f>
        <v>0.0411588941441097</v>
      </c>
      <c r="J344" s="43" t="n">
        <f aca="false">AP344+AR344+AT344+AV344+AX344</f>
        <v>296960.803866339</v>
      </c>
      <c r="K344" s="15" t="n">
        <f aca="false">I344-DatosMinisterio!J344</f>
        <v>-2.71842091476016E-008</v>
      </c>
      <c r="L344" s="43" t="n">
        <f aca="false">J344-DatosMinisterio!K344</f>
        <v>-0.196133661025669</v>
      </c>
      <c r="M344" s="44" t="n">
        <f aca="false">P378/P$383</f>
        <v>0.0150992689369136</v>
      </c>
      <c r="N344" s="43" t="n">
        <f aca="false">ROUND(N$349*M344,0)</f>
        <v>2069879</v>
      </c>
      <c r="O344" s="43" t="n">
        <f aca="false">N344-DatosMinisterio!L344</f>
        <v>0</v>
      </c>
      <c r="P344" s="14" t="n">
        <f aca="false">N344+J344</f>
        <v>2366839.80386634</v>
      </c>
      <c r="Q344" s="43" t="n">
        <f aca="false">P344-DatosMinisterio!M344</f>
        <v>-0.196133661083877</v>
      </c>
      <c r="S344" s="14" t="n">
        <f aca="false">B344+DatosMinisterio!B344</f>
        <v>15919</v>
      </c>
      <c r="T344" s="14" t="n">
        <f aca="false">C344+DatosMinisterio!C344</f>
        <v>73</v>
      </c>
      <c r="U344" s="14" t="n">
        <f aca="false">D344+DatosMinisterio!D344</f>
        <v>456.492130529898</v>
      </c>
      <c r="V344" s="14" t="n">
        <f aca="false">E344+DatosMinisterio!E344</f>
        <v>180.956903257171</v>
      </c>
      <c r="W344" s="14" t="n">
        <f aca="false">F344+DatosMinisterio!F344</f>
        <v>3</v>
      </c>
      <c r="X344" s="14" t="n">
        <f aca="false">G344+DatosMinisterio!G344</f>
        <v>18</v>
      </c>
      <c r="Y344" s="14" t="n">
        <f aca="false">H344+DatosMinisterio!H344</f>
        <v>3</v>
      </c>
      <c r="Z344" s="14" t="n">
        <f aca="false">X344+0.33*Y344</f>
        <v>18.99</v>
      </c>
      <c r="AC344" s="50" t="n">
        <f aca="false">IF(T344&gt;0,S344/T344,0)</f>
        <v>218.068493150685</v>
      </c>
      <c r="AD344" s="51" t="n">
        <f aca="false">EXP((((AC344-AC$349)/AC$350+2)/4-1.9)^3)</f>
        <v>0.100919506152867</v>
      </c>
      <c r="AE344" s="52" t="n">
        <f aca="false">S344/U344</f>
        <v>34.8724521965388</v>
      </c>
      <c r="AF344" s="51" t="n">
        <f aca="false">EXP((((AE344-AE$349)/AE$350+2)/4-1.9)^3)</f>
        <v>0.721947975171245</v>
      </c>
      <c r="AG344" s="51" t="n">
        <f aca="false">V344/U344</f>
        <v>0.396407497862264</v>
      </c>
      <c r="AH344" s="51" t="n">
        <f aca="false">EXP((((AG344-AG$349)/AG$350+2)/4-1.9)^3)</f>
        <v>0.00631552170842587</v>
      </c>
      <c r="AI344" s="51" t="n">
        <f aca="false">W344/U344</f>
        <v>0.00657185480178505</v>
      </c>
      <c r="AJ344" s="51" t="n">
        <f aca="false">EXP((((AI344-AI$349)/AI$350+2)/4-1.9)^3)</f>
        <v>0.00639438622156917</v>
      </c>
      <c r="AK344" s="51" t="n">
        <f aca="false">Z344/U344</f>
        <v>0.0415998408952994</v>
      </c>
      <c r="AL344" s="51" t="n">
        <f aca="false">EXP((((AK344-AK$349)/AK$350+2)/4-1.9)^3)</f>
        <v>0.0105593961890265</v>
      </c>
      <c r="AM344" s="51" t="n">
        <f aca="false">0.01*AD344+0.15*AF344+0.24*AH344+0.25*AJ344+0.35*AL344</f>
        <v>0.116111501768789</v>
      </c>
      <c r="AO344" s="44" t="n">
        <f aca="false">0.01*AD344/$AM$349</f>
        <v>0.000357736762297065</v>
      </c>
      <c r="AP344" s="43" t="n">
        <f aca="false">AO344*$J$349</f>
        <v>2581.06537392189</v>
      </c>
      <c r="AQ344" s="44" t="n">
        <f aca="false">0.15*AF344/$AM$349</f>
        <v>0.0383871276768055</v>
      </c>
      <c r="AR344" s="43" t="n">
        <f aca="false">AQ344*$J$349</f>
        <v>276962.550381236</v>
      </c>
      <c r="AS344" s="44" t="n">
        <f aca="false">0.24*AH344/$AM$349</f>
        <v>0.000537290212601761</v>
      </c>
      <c r="AT344" s="43" t="n">
        <f aca="false">AS344*$J$349</f>
        <v>3876.54082456852</v>
      </c>
      <c r="AU344" s="44" t="n">
        <f aca="false">0.25*AJ344/$AM$349</f>
        <v>0.00056666622513891</v>
      </c>
      <c r="AV344" s="43" t="n">
        <f aca="false">AU344*$J$349</f>
        <v>4088.48831438386</v>
      </c>
      <c r="AW344" s="44" t="n">
        <f aca="false">0.35*AL344/$AM$349</f>
        <v>0.00131007326726644</v>
      </c>
      <c r="AX344" s="43" t="n">
        <f aca="false">AW344*$J$349</f>
        <v>9452.15897222835</v>
      </c>
    </row>
    <row r="345" customFormat="false" ht="13.8" hidden="false" customHeight="false" outlineLevel="0" collapsed="false">
      <c r="A345" s="13" t="s">
        <v>43</v>
      </c>
      <c r="B345" s="14"/>
      <c r="C345" s="14"/>
      <c r="D345" s="14"/>
      <c r="E345" s="14"/>
      <c r="F345" s="14"/>
      <c r="G345" s="14"/>
      <c r="H345" s="14"/>
      <c r="I345" s="15" t="n">
        <f aca="false">AO345+AQ345+AS345+AU345+AW345</f>
        <v>0.0152191474621069</v>
      </c>
      <c r="J345" s="43" t="n">
        <f aca="false">AP345+AR345+AT345+AV345+AX345</f>
        <v>109805.920651889</v>
      </c>
      <c r="K345" s="15" t="n">
        <f aca="false">I345-DatosMinisterio!J345</f>
        <v>-1.09976820445584E-008</v>
      </c>
      <c r="L345" s="43" t="n">
        <f aca="false">J345-DatosMinisterio!K345</f>
        <v>-0.0793481109722052</v>
      </c>
      <c r="M345" s="44" t="n">
        <f aca="false">P379/P$383</f>
        <v>0.0140073083782674</v>
      </c>
      <c r="N345" s="43" t="n">
        <f aca="false">ROUND(N$349*M345,0)</f>
        <v>1920188</v>
      </c>
      <c r="O345" s="43" t="n">
        <f aca="false">N345-DatosMinisterio!L345</f>
        <v>1</v>
      </c>
      <c r="P345" s="14" t="n">
        <f aca="false">N345+J345</f>
        <v>2029993.92065189</v>
      </c>
      <c r="Q345" s="43" t="n">
        <f aca="false">P345-DatosMinisterio!M345</f>
        <v>0.920651888940483</v>
      </c>
      <c r="S345" s="14" t="n">
        <f aca="false">B345+DatosMinisterio!B345</f>
        <v>4588</v>
      </c>
      <c r="T345" s="14" t="n">
        <f aca="false">C345+DatosMinisterio!C345</f>
        <v>31</v>
      </c>
      <c r="U345" s="14" t="n">
        <f aca="false">D345+DatosMinisterio!D345</f>
        <v>342.522727272727</v>
      </c>
      <c r="V345" s="14" t="n">
        <f aca="false">E345+DatosMinisterio!E345</f>
        <v>194.795454545455</v>
      </c>
      <c r="W345" s="14" t="n">
        <f aca="false">F345+DatosMinisterio!F345</f>
        <v>32</v>
      </c>
      <c r="X345" s="14" t="n">
        <f aca="false">G345+DatosMinisterio!G345</f>
        <v>35</v>
      </c>
      <c r="Y345" s="14" t="n">
        <f aca="false">H345+DatosMinisterio!H345</f>
        <v>-8</v>
      </c>
      <c r="Z345" s="14" t="n">
        <f aca="false">X345+0.33*Y345</f>
        <v>32.36</v>
      </c>
      <c r="AC345" s="50" t="n">
        <f aca="false">IF(T345&gt;0,S345/T345,0)</f>
        <v>148</v>
      </c>
      <c r="AD345" s="51" t="n">
        <f aca="false">EXP((((AC345-AC$349)/AC$350+2)/4-1.9)^3)</f>
        <v>0.0281791103195128</v>
      </c>
      <c r="AE345" s="52" t="n">
        <f aca="false">S345/U345</f>
        <v>13.3947316037423</v>
      </c>
      <c r="AF345" s="51" t="n">
        <f aca="false">EXP((((AE345-AE$349)/AE$350+2)/4-1.9)^3)</f>
        <v>0.00666902246082302</v>
      </c>
      <c r="AG345" s="51" t="n">
        <f aca="false">V345/U345</f>
        <v>0.568708114922701</v>
      </c>
      <c r="AH345" s="51" t="n">
        <f aca="false">EXP((((AG345-AG$349)/AG$350+2)/4-1.9)^3)</f>
        <v>0.0842625559211314</v>
      </c>
      <c r="AI345" s="51" t="n">
        <f aca="false">W345/U345</f>
        <v>0.0934244575675138</v>
      </c>
      <c r="AJ345" s="51" t="n">
        <f aca="false">EXP((((AI345-AI$349)/AI$350+2)/4-1.9)^3)</f>
        <v>0.0602799805953078</v>
      </c>
      <c r="AK345" s="51" t="n">
        <f aca="false">Z345/U345</f>
        <v>0.0944754827151484</v>
      </c>
      <c r="AL345" s="51" t="n">
        <f aca="false">EXP((((AK345-AK$349)/AK$350+2)/4-1.9)^3)</f>
        <v>0.0181682803777326</v>
      </c>
      <c r="AM345" s="51" t="n">
        <f aca="false">0.01*AD345+0.15*AF345+0.24*AH345+0.25*AJ345+0.35*AL345</f>
        <v>0.0429340511744235</v>
      </c>
      <c r="AO345" s="44" t="n">
        <f aca="false">0.01*AD345/$AM$349</f>
        <v>9.98885554874268E-005</v>
      </c>
      <c r="AP345" s="43" t="n">
        <f aca="false">AO345*$J$349</f>
        <v>720.694429513452</v>
      </c>
      <c r="AQ345" s="44" t="n">
        <f aca="false">0.15*AF345/$AM$349</f>
        <v>0.000354602582855604</v>
      </c>
      <c r="AR345" s="43" t="n">
        <f aca="false">AQ345*$J$349</f>
        <v>2558.45231626444</v>
      </c>
      <c r="AS345" s="44" t="n">
        <f aca="false">0.24*AH345/$AM$349</f>
        <v>0.0071685996304677</v>
      </c>
      <c r="AT345" s="43" t="n">
        <f aca="false">AS345*$J$349</f>
        <v>51721.33880483</v>
      </c>
      <c r="AU345" s="44" t="n">
        <f aca="false">0.25*AJ345/$AM$349</f>
        <v>0.00534197151560348</v>
      </c>
      <c r="AV345" s="43" t="n">
        <f aca="false">AU345*$J$349</f>
        <v>38542.2443555064</v>
      </c>
      <c r="AW345" s="44" t="n">
        <f aca="false">0.35*AL345/$AM$349</f>
        <v>0.00225408517769264</v>
      </c>
      <c r="AX345" s="43" t="n">
        <f aca="false">AW345*$J$349</f>
        <v>16263.1907457747</v>
      </c>
    </row>
    <row r="346" customFormat="false" ht="13.8" hidden="false" customHeight="false" outlineLevel="0" collapsed="false">
      <c r="A346" s="13" t="s">
        <v>44</v>
      </c>
      <c r="B346" s="14"/>
      <c r="C346" s="14"/>
      <c r="D346" s="14"/>
      <c r="E346" s="14"/>
      <c r="F346" s="14"/>
      <c r="G346" s="14"/>
      <c r="H346" s="14"/>
      <c r="I346" s="15" t="n">
        <f aca="false">AO346+AQ346+AS346+AU346+AW346</f>
        <v>0.0176135496845209</v>
      </c>
      <c r="J346" s="43" t="n">
        <f aca="false">AP346+AR346+AT346+AV346+AX346</f>
        <v>127081.496770573</v>
      </c>
      <c r="K346" s="15" t="n">
        <f aca="false">I346-DatosMinisterio!J346</f>
        <v>-6.97478132992424E-008</v>
      </c>
      <c r="L346" s="43" t="n">
        <f aca="false">J346-DatosMinisterio!K346</f>
        <v>-0.503229426962207</v>
      </c>
      <c r="M346" s="44" t="n">
        <f aca="false">P380/P$383</f>
        <v>0.00847429034311109</v>
      </c>
      <c r="N346" s="43" t="n">
        <f aca="false">ROUND(N$349*M346,0)</f>
        <v>1161696</v>
      </c>
      <c r="O346" s="43" t="n">
        <f aca="false">N346-DatosMinisterio!L346</f>
        <v>1</v>
      </c>
      <c r="P346" s="14" t="n">
        <f aca="false">N346+J346</f>
        <v>1288777.49677057</v>
      </c>
      <c r="Q346" s="43" t="n">
        <f aca="false">P346-DatosMinisterio!M346</f>
        <v>0.496770573081449</v>
      </c>
      <c r="S346" s="14" t="n">
        <f aca="false">B346+DatosMinisterio!B346</f>
        <v>4942</v>
      </c>
      <c r="T346" s="14" t="n">
        <f aca="false">C346+DatosMinisterio!C346</f>
        <v>23</v>
      </c>
      <c r="U346" s="14" t="n">
        <f aca="false">D346+DatosMinisterio!D346</f>
        <v>243.068181818182</v>
      </c>
      <c r="V346" s="14" t="n">
        <f aca="false">E346+DatosMinisterio!E346</f>
        <v>147.409090909091</v>
      </c>
      <c r="W346" s="14" t="n">
        <f aca="false">F346+DatosMinisterio!F346</f>
        <v>6</v>
      </c>
      <c r="X346" s="14" t="n">
        <f aca="false">G346+DatosMinisterio!G346</f>
        <v>11</v>
      </c>
      <c r="Y346" s="14" t="n">
        <f aca="false">H346+DatosMinisterio!H346</f>
        <v>13</v>
      </c>
      <c r="Z346" s="14" t="n">
        <f aca="false">X346+0.33*Y346</f>
        <v>15.29</v>
      </c>
      <c r="AC346" s="50" t="n">
        <f aca="false">IF(T346&gt;0,S346/T346,0)</f>
        <v>214.869565217391</v>
      </c>
      <c r="AD346" s="51" t="n">
        <f aca="false">EXP((((AC346-AC$349)/AC$350+2)/4-1.9)^3)</f>
        <v>0.0959726494362189</v>
      </c>
      <c r="AE346" s="52" t="n">
        <f aca="false">S346/U346</f>
        <v>20.3317438055166</v>
      </c>
      <c r="AF346" s="51" t="n">
        <f aca="false">EXP((((AE346-AE$349)/AE$350+2)/4-1.9)^3)</f>
        <v>0.071922276958885</v>
      </c>
      <c r="AG346" s="51" t="n">
        <f aca="false">V346/U346</f>
        <v>0.606451612903226</v>
      </c>
      <c r="AH346" s="51" t="n">
        <f aca="false">EXP((((AG346-AG$349)/AG$350+2)/4-1.9)^3)</f>
        <v>0.12737310114993</v>
      </c>
      <c r="AI346" s="51" t="n">
        <f aca="false">W346/U346</f>
        <v>0.0246844319775596</v>
      </c>
      <c r="AJ346" s="51" t="n">
        <f aca="false">EXP((((AI346-AI$349)/AI$350+2)/4-1.9)^3)</f>
        <v>0.0109866627124722</v>
      </c>
      <c r="AK346" s="51" t="n">
        <f aca="false">Z346/U346</f>
        <v>0.0629041608228143</v>
      </c>
      <c r="AL346" s="51" t="n">
        <f aca="false">EXP((((AK346-AK$349)/AK$350+2)/4-1.9)^3)</f>
        <v>0.0132128954483304</v>
      </c>
      <c r="AM346" s="51" t="n">
        <f aca="false">0.01*AD346+0.15*AF346+0.24*AH346+0.25*AJ346+0.35*AL346</f>
        <v>0.0496887913992118</v>
      </c>
      <c r="AO346" s="44" t="n">
        <f aca="false">0.01*AD346/$AM$349</f>
        <v>0.000340201277108697</v>
      </c>
      <c r="AP346" s="43" t="n">
        <f aca="false">AO346*$J$349</f>
        <v>2454.54711132009</v>
      </c>
      <c r="AQ346" s="44" t="n">
        <f aca="false">0.15*AF346/$AM$349</f>
        <v>0.00382422241404916</v>
      </c>
      <c r="AR346" s="43" t="n">
        <f aca="false">AQ346*$J$349</f>
        <v>27591.7073540285</v>
      </c>
      <c r="AS346" s="44" t="n">
        <f aca="false">0.24*AH346/$AM$349</f>
        <v>0.0108362101748913</v>
      </c>
      <c r="AT346" s="43" t="n">
        <f aca="false">AS346*$J$349</f>
        <v>78183.0938686882</v>
      </c>
      <c r="AU346" s="44" t="n">
        <f aca="false">0.25*AJ346/$AM$349</f>
        <v>0.00097363069267706</v>
      </c>
      <c r="AV346" s="43" t="n">
        <f aca="false">AU346*$J$349</f>
        <v>7024.7308432046</v>
      </c>
      <c r="AW346" s="44" t="n">
        <f aca="false">0.35*AL346/$AM$349</f>
        <v>0.00163928512579466</v>
      </c>
      <c r="AX346" s="43" t="n">
        <f aca="false">AW346*$J$349</f>
        <v>11827.4175933316</v>
      </c>
    </row>
    <row r="347" customFormat="false" ht="13.8" hidden="false" customHeight="false" outlineLevel="0" collapsed="false">
      <c r="A347" s="13" t="s">
        <v>45</v>
      </c>
      <c r="B347" s="14"/>
      <c r="C347" s="14"/>
      <c r="D347" s="14"/>
      <c r="E347" s="14"/>
      <c r="F347" s="14"/>
      <c r="G347" s="14"/>
      <c r="H347" s="14"/>
      <c r="I347" s="15" t="n">
        <f aca="false">AO347+AQ347+AS347+AU347+AW347</f>
        <v>0.00676717060833666</v>
      </c>
      <c r="J347" s="43" t="n">
        <f aca="false">AP347+AR347+AT347+AV347+AX347</f>
        <v>48825.0344315899</v>
      </c>
      <c r="K347" s="15" t="n">
        <f aca="false">I347-DatosMinisterio!J347</f>
        <v>-1.33828193704839E-007</v>
      </c>
      <c r="L347" s="43" t="n">
        <f aca="false">J347-DatosMinisterio!K347</f>
        <v>-0.965568410145352</v>
      </c>
      <c r="M347" s="44" t="n">
        <f aca="false">P381/P$383</f>
        <v>0.00522821975976656</v>
      </c>
      <c r="N347" s="43" t="n">
        <f aca="false">ROUND(N$349*M347,0)</f>
        <v>716709</v>
      </c>
      <c r="O347" s="43" t="n">
        <f aca="false">N347-DatosMinisterio!L347</f>
        <v>0</v>
      </c>
      <c r="P347" s="14" t="n">
        <f aca="false">N347+J347</f>
        <v>765534.03443159</v>
      </c>
      <c r="Q347" s="43" t="n">
        <f aca="false">P347-DatosMinisterio!M347</f>
        <v>-0.965568410116248</v>
      </c>
      <c r="S347" s="14" t="n">
        <f aca="false">B347+DatosMinisterio!B347</f>
        <v>4940</v>
      </c>
      <c r="T347" s="14" t="n">
        <f aca="false">C347+DatosMinisterio!C347</f>
        <v>35</v>
      </c>
      <c r="U347" s="14" t="n">
        <f aca="false">D347+DatosMinisterio!D347</f>
        <v>313.511363636364</v>
      </c>
      <c r="V347" s="14" t="n">
        <f aca="false">E347+DatosMinisterio!E347</f>
        <v>142.002272727273</v>
      </c>
      <c r="W347" s="14" t="n">
        <f aca="false">F347+DatosMinisterio!F347</f>
        <v>17</v>
      </c>
      <c r="X347" s="14" t="n">
        <f aca="false">G347+DatosMinisterio!G347</f>
        <v>23</v>
      </c>
      <c r="Y347" s="14" t="n">
        <f aca="false">H347+DatosMinisterio!H347</f>
        <v>17</v>
      </c>
      <c r="Z347" s="14" t="n">
        <f aca="false">X347+0.33*Y347</f>
        <v>28.61</v>
      </c>
      <c r="AC347" s="50" t="n">
        <f aca="false">IF(T347&gt;0,S347/T347,0)</f>
        <v>141.142857142857</v>
      </c>
      <c r="AD347" s="51" t="n">
        <f aca="false">EXP((((AC347-AC$349)/AC$350+2)/4-1.9)^3)</f>
        <v>0.024361579563848</v>
      </c>
      <c r="AE347" s="52" t="n">
        <f aca="false">S347/U347</f>
        <v>15.7570046032839</v>
      </c>
      <c r="AF347" s="51" t="n">
        <f aca="false">EXP((((AE347-AE$349)/AE$350+2)/4-1.9)^3)</f>
        <v>0.0168155610716244</v>
      </c>
      <c r="AG347" s="51" t="n">
        <f aca="false">V347/U347</f>
        <v>0.452941389684295</v>
      </c>
      <c r="AH347" s="51" t="n">
        <f aca="false">EXP((((AG347-AG$349)/AG$350+2)/4-1.9)^3)</f>
        <v>0.0169473078973284</v>
      </c>
      <c r="AI347" s="51" t="n">
        <f aca="false">W347/U347</f>
        <v>0.0542245097683859</v>
      </c>
      <c r="AJ347" s="51" t="n">
        <f aca="false">EXP((((AI347-AI$349)/AI$350+2)/4-1.9)^3)</f>
        <v>0.0243878363264266</v>
      </c>
      <c r="AK347" s="51" t="n">
        <f aca="false">Z347/U347</f>
        <v>0.0912566602631483</v>
      </c>
      <c r="AL347" s="51" t="n">
        <f aca="false">EXP((((AK347-AK$349)/AK$350+2)/4-1.9)^3)</f>
        <v>0.0176008490303569</v>
      </c>
      <c r="AM347" s="51" t="n">
        <f aca="false">0.01*AD347+0.15*AF347+0.24*AH347+0.25*AJ347+0.35*AL347</f>
        <v>0.0190905600939725</v>
      </c>
      <c r="AO347" s="44" t="n">
        <f aca="false">0.01*AD347/$AM$349</f>
        <v>8.63562747167266E-005</v>
      </c>
      <c r="AP347" s="43" t="n">
        <f aca="false">AO347*$J$349</f>
        <v>623.059226737061</v>
      </c>
      <c r="AQ347" s="44" t="n">
        <f aca="false">0.15*AF347/$AM$349</f>
        <v>0.000894110257266741</v>
      </c>
      <c r="AR347" s="43" t="n">
        <f aca="false">AQ347*$J$349</f>
        <v>6450.99209452568</v>
      </c>
      <c r="AS347" s="44" t="n">
        <f aca="false">0.24*AH347/$AM$349</f>
        <v>0.00144178471448128</v>
      </c>
      <c r="AT347" s="43" t="n">
        <f aca="false">AS347*$J$349</f>
        <v>10402.4550882117</v>
      </c>
      <c r="AU347" s="44" t="n">
        <f aca="false">0.25*AJ347/$AM$349</f>
        <v>0.0021612337246358</v>
      </c>
      <c r="AV347" s="43" t="n">
        <f aca="false">AU347*$J$349</f>
        <v>15593.2689047414</v>
      </c>
      <c r="AW347" s="44" t="n">
        <f aca="false">0.35*AL347/$AM$349</f>
        <v>0.00218368563723611</v>
      </c>
      <c r="AX347" s="43" t="n">
        <f aca="false">AW347*$J$349</f>
        <v>15755.259117374</v>
      </c>
    </row>
    <row r="348" customFormat="false" ht="13.8" hidden="false" customHeight="false" outlineLevel="0" collapsed="false">
      <c r="A348" s="16" t="s">
        <v>46</v>
      </c>
      <c r="B348" s="17"/>
      <c r="C348" s="17"/>
      <c r="D348" s="17"/>
      <c r="E348" s="17"/>
      <c r="F348" s="17"/>
      <c r="G348" s="17"/>
      <c r="H348" s="17"/>
      <c r="I348" s="18" t="n">
        <f aca="false">AO348+AQ348+AS348+AU348+AW348</f>
        <v>0.00952129219455884</v>
      </c>
      <c r="J348" s="53" t="n">
        <f aca="false">AP348+AR348+AT348+AV348+AX348</f>
        <v>68695.9803643591</v>
      </c>
      <c r="K348" s="15" t="n">
        <f aca="false">I348-DatosMinisterio!J348</f>
        <v>-2.72150821149786E-009</v>
      </c>
      <c r="L348" s="43" t="n">
        <f aca="false">J348-DatosMinisterio!K348</f>
        <v>-0.0196356408996508</v>
      </c>
      <c r="M348" s="44" t="n">
        <f aca="false">P382/P$383</f>
        <v>0.00637115642409107</v>
      </c>
      <c r="N348" s="43" t="n">
        <f aca="false">ROUND(N$349*M348,0)</f>
        <v>873388</v>
      </c>
      <c r="O348" s="43" t="n">
        <f aca="false">N348-DatosMinisterio!L348</f>
        <v>0</v>
      </c>
      <c r="P348" s="14" t="n">
        <f aca="false">N348+J348</f>
        <v>942083.980364359</v>
      </c>
      <c r="Q348" s="43" t="n">
        <f aca="false">P348-DatosMinisterio!M348</f>
        <v>-0.0196356408996508</v>
      </c>
      <c r="S348" s="17" t="n">
        <f aca="false">B348+DatosMinisterio!B348</f>
        <v>5735</v>
      </c>
      <c r="T348" s="17" t="n">
        <f aca="false">C348+DatosMinisterio!C348</f>
        <v>30</v>
      </c>
      <c r="U348" s="17" t="n">
        <f aca="false">D348+DatosMinisterio!D348</f>
        <v>305.530303030303</v>
      </c>
      <c r="V348" s="17" t="n">
        <f aca="false">E348+DatosMinisterio!E348</f>
        <v>141.689393939394</v>
      </c>
      <c r="W348" s="17" t="n">
        <f aca="false">F348+DatosMinisterio!F348</f>
        <v>18</v>
      </c>
      <c r="X348" s="17" t="n">
        <f aca="false">G348+DatosMinisterio!G348</f>
        <v>32</v>
      </c>
      <c r="Y348" s="17" t="n">
        <f aca="false">H348+DatosMinisterio!H348</f>
        <v>8</v>
      </c>
      <c r="Z348" s="17" t="n">
        <f aca="false">X348+0.33*Y348</f>
        <v>34.64</v>
      </c>
      <c r="AC348" s="50" t="n">
        <f aca="false">IF(T348&gt;0,S348/T348,0)</f>
        <v>191.166666666667</v>
      </c>
      <c r="AD348" s="51" t="n">
        <f aca="false">EXP((((AC348-AC$349)/AC$350+2)/4-1.9)^3)</f>
        <v>0.064624489186439</v>
      </c>
      <c r="AE348" s="52" t="n">
        <f aca="false">S348/U348</f>
        <v>18.7706422018349</v>
      </c>
      <c r="AF348" s="51" t="n">
        <f aca="false">EXP((((AE348-AE$349)/AE$350+2)/4-1.9)^3)</f>
        <v>0.0459244128011797</v>
      </c>
      <c r="AG348" s="51" t="n">
        <f aca="false">V348/U348</f>
        <v>0.463749070171089</v>
      </c>
      <c r="AH348" s="51" t="n">
        <f aca="false">EXP((((AG348-AG$349)/AG$350+2)/4-1.9)^3)</f>
        <v>0.0201429748423013</v>
      </c>
      <c r="AI348" s="51" t="n">
        <f aca="false">W348/U348</f>
        <v>0.058913959831391</v>
      </c>
      <c r="AJ348" s="51" t="n">
        <f aca="false">EXP((((AI348-AI$349)/AI$350+2)/4-1.9)^3)</f>
        <v>0.0274208167763676</v>
      </c>
      <c r="AK348" s="51" t="n">
        <f aca="false">Z348/U348</f>
        <v>0.113376642697744</v>
      </c>
      <c r="AL348" s="51" t="n">
        <f aca="false">EXP((((AK348-AK$349)/AK$350+2)/4-1.9)^3)</f>
        <v>0.0218161812565615</v>
      </c>
      <c r="AM348" s="51" t="n">
        <f aca="false">0.01*AD348+0.15*AF348+0.24*AH348+0.25*AJ348+0.35*AL348</f>
        <v>0.0268600884080821</v>
      </c>
      <c r="AO348" s="44" t="n">
        <f aca="false">0.01*AD348/$AM$349</f>
        <v>0.00022907915831098</v>
      </c>
      <c r="AP348" s="43" t="n">
        <f aca="false">AO348*$J$349</f>
        <v>1652.80269102634</v>
      </c>
      <c r="AQ348" s="44" t="n">
        <f aca="false">0.15*AF348/$AM$349</f>
        <v>0.00244187442628819</v>
      </c>
      <c r="AR348" s="43" t="n">
        <f aca="false">AQ348*$J$349</f>
        <v>17618.0873575529</v>
      </c>
      <c r="AS348" s="44" t="n">
        <f aca="false">0.24*AH348/$AM$349</f>
        <v>0.00171365466466737</v>
      </c>
      <c r="AT348" s="43" t="n">
        <f aca="false">AS348*$J$349</f>
        <v>12363.9927007551</v>
      </c>
      <c r="AU348" s="44" t="n">
        <f aca="false">0.25*AJ348/$AM$349</f>
        <v>0.00243001442116157</v>
      </c>
      <c r="AV348" s="43" t="n">
        <f aca="false">AU348*$J$349</f>
        <v>17532.5175984644</v>
      </c>
      <c r="AW348" s="44" t="n">
        <f aca="false">0.35*AL348/$AM$349</f>
        <v>0.00270666952413073</v>
      </c>
      <c r="AX348" s="43" t="n">
        <f aca="false">AW348*$J$349</f>
        <v>19528.5800165603</v>
      </c>
    </row>
    <row r="349" customFormat="false" ht="13.8" hidden="false" customHeight="false" outlineLevel="0" collapsed="false">
      <c r="A349" s="19" t="s">
        <v>49</v>
      </c>
      <c r="B349" s="20"/>
      <c r="C349" s="20"/>
      <c r="D349" s="20"/>
      <c r="E349" s="20"/>
      <c r="F349" s="20"/>
      <c r="G349" s="20"/>
      <c r="H349" s="20"/>
      <c r="I349" s="20" t="n">
        <f aca="false">SUM(I322:I348)</f>
        <v>1</v>
      </c>
      <c r="J349" s="60" t="n">
        <f aca="false">DatosMinisterio!K349</f>
        <v>7214985</v>
      </c>
      <c r="K349" s="58" t="n">
        <f aca="false">I349-DatosMinisterio!J349</f>
        <v>0</v>
      </c>
      <c r="L349" s="60" t="n">
        <f aca="false">J349-DatosMinisterio!K349</f>
        <v>0</v>
      </c>
      <c r="M349" s="61"/>
      <c r="N349" s="60" t="n">
        <f aca="false">DatosMinisterio!L349</f>
        <v>137084697</v>
      </c>
      <c r="O349" s="60"/>
      <c r="P349" s="20" t="n">
        <f aca="false">DatosMinisterio!M349</f>
        <v>144299682</v>
      </c>
      <c r="Q349" s="60"/>
      <c r="S349" s="20"/>
      <c r="T349" s="20"/>
      <c r="U349" s="20"/>
      <c r="V349" s="20"/>
      <c r="W349" s="20"/>
      <c r="X349" s="20"/>
      <c r="Y349" s="20"/>
      <c r="Z349" s="20"/>
      <c r="AB349" s="63" t="s">
        <v>207</v>
      </c>
      <c r="AC349" s="63" t="n">
        <f aca="false">AVERAGE(AC324:AC348)</f>
        <v>190.891287886829</v>
      </c>
      <c r="AD349" s="20"/>
      <c r="AE349" s="63" t="n">
        <f aca="false">AVERAGE(AE324:AE348)</f>
        <v>19.9269145277085</v>
      </c>
      <c r="AF349" s="20"/>
      <c r="AG349" s="65" t="n">
        <f aca="false">AVERAGE(AG324:AG348)</f>
        <v>0.546255868022372</v>
      </c>
      <c r="AH349" s="20"/>
      <c r="AI349" s="65" t="n">
        <f aca="false">AVERAGE(AI324:AI348)</f>
        <v>0.0965361998541458</v>
      </c>
      <c r="AJ349" s="20"/>
      <c r="AK349" s="65" t="n">
        <f aca="false">AVERAGE(AK324:AK348)</f>
        <v>0.239581897934124</v>
      </c>
      <c r="AL349" s="20"/>
      <c r="AM349" s="65" t="n">
        <f aca="false">SUM(AM324:AM348)</f>
        <v>2.8210549428818</v>
      </c>
      <c r="AO349" s="61" t="n">
        <f aca="false">SUM(AO322:AO348)</f>
        <v>0.00979383617940936</v>
      </c>
      <c r="AP349" s="60" t="n">
        <f aca="false">SUM(AP322:AP348)</f>
        <v>70662.3811268959</v>
      </c>
      <c r="AQ349" s="61" t="n">
        <f aca="false">SUM(AQ322:AQ348)</f>
        <v>0.147762911520917</v>
      </c>
      <c r="AR349" s="60" t="n">
        <f aca="false">SUM(AR322:AR348)</f>
        <v>1066107.19017974</v>
      </c>
      <c r="AS349" s="61" t="n">
        <f aca="false">SUM(AS322:AS348)</f>
        <v>0.238174824895206</v>
      </c>
      <c r="AT349" s="60" t="n">
        <f aca="false">SUM(AT322:AT348)</f>
        <v>1718427.78899654</v>
      </c>
      <c r="AU349" s="61" t="n">
        <f aca="false">SUM(AU322:AU348)</f>
        <v>0.25411565572044</v>
      </c>
      <c r="AV349" s="60" t="n">
        <f aca="false">SUM(AV322:AV348)</f>
        <v>1833440.64428814</v>
      </c>
      <c r="AW349" s="61" t="n">
        <f aca="false">SUM(AW322:AW348)</f>
        <v>0.350152771684026</v>
      </c>
      <c r="AX349" s="60" t="n">
        <f aca="false">SUM(AX322:AX348)</f>
        <v>2526346.99540868</v>
      </c>
    </row>
    <row r="350" customFormat="false" ht="13.8" hidden="false" customHeight="false" outlineLevel="0" collapsed="false">
      <c r="A350" s="23" t="s">
        <v>50</v>
      </c>
      <c r="B350" s="22"/>
      <c r="C350" s="22"/>
      <c r="D350" s="22"/>
      <c r="E350" s="22"/>
      <c r="F350" s="22"/>
      <c r="G350" s="22"/>
      <c r="H350" s="22"/>
      <c r="I350" s="22"/>
      <c r="S350" s="22"/>
      <c r="T350" s="22"/>
      <c r="U350" s="22"/>
      <c r="V350" s="22"/>
      <c r="W350" s="22"/>
      <c r="X350" s="22"/>
      <c r="Y350" s="22"/>
      <c r="Z350" s="22"/>
      <c r="AB350" s="63" t="s">
        <v>208</v>
      </c>
      <c r="AC350" s="63" t="n">
        <f aca="false">_xlfn.STDEV.P(AC324:AC348)</f>
        <v>83.6205649443359</v>
      </c>
      <c r="AD350" s="20"/>
      <c r="AE350" s="63" t="n">
        <f aca="false">_xlfn.STDEV.P(AE324:AE348)</f>
        <v>5.2484654899212</v>
      </c>
      <c r="AF350" s="20"/>
      <c r="AG350" s="65" t="n">
        <f aca="false">_xlfn.STDEV.P(AG324:AG348)</f>
        <v>0.118055863697527</v>
      </c>
      <c r="AH350" s="20"/>
      <c r="AI350" s="65" t="n">
        <f aca="false">_xlfn.STDEV.P(AI324:AI348)</f>
        <v>0.0711920455783313</v>
      </c>
      <c r="AJ350" s="20"/>
      <c r="AK350" s="65" t="n">
        <f aca="false">_xlfn.STDEV.P(AK324:AK348)</f>
        <v>0.192480558339643</v>
      </c>
      <c r="AL350" s="20"/>
      <c r="AM350" s="65"/>
    </row>
    <row r="351" customFormat="false" ht="13.8" hidden="false" customHeight="false" outlineLevel="0" collapsed="false">
      <c r="A351" s="23" t="s">
        <v>149</v>
      </c>
      <c r="B351" s="22"/>
      <c r="C351" s="22"/>
      <c r="D351" s="22"/>
      <c r="E351" s="22"/>
      <c r="F351" s="22"/>
      <c r="G351" s="22"/>
      <c r="H351" s="22"/>
      <c r="I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3.8" hidden="false" customHeight="false" outlineLevel="0" collapsed="false">
      <c r="A352" s="27"/>
      <c r="B352" s="22"/>
      <c r="C352" s="22"/>
      <c r="D352" s="22"/>
      <c r="E352" s="22"/>
      <c r="F352" s="22"/>
      <c r="G352" s="22"/>
      <c r="H352" s="22"/>
      <c r="I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3.8" hidden="false" customHeight="false" outlineLevel="0" collapsed="false">
      <c r="A353" s="6" t="s">
        <v>159</v>
      </c>
      <c r="B353" s="6"/>
      <c r="C353" s="6"/>
      <c r="D353" s="6"/>
      <c r="E353" s="6"/>
      <c r="F353" s="6"/>
      <c r="G353" s="6"/>
      <c r="H353" s="6"/>
      <c r="I353" s="6"/>
      <c r="J353" s="6"/>
      <c r="S353" s="24"/>
      <c r="T353" s="24"/>
      <c r="U353" s="24"/>
      <c r="V353" s="24"/>
      <c r="W353" s="24"/>
      <c r="X353" s="24"/>
      <c r="Y353" s="24"/>
      <c r="Z353" s="24"/>
    </row>
    <row r="354" customFormat="false" ht="13.8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S354" s="24"/>
      <c r="T354" s="24"/>
      <c r="U354" s="24"/>
      <c r="V354" s="24"/>
      <c r="W354" s="24"/>
      <c r="X354" s="24"/>
      <c r="Y354" s="24"/>
      <c r="Z354" s="24"/>
    </row>
    <row r="355" customFormat="false" ht="13.8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S355" s="74"/>
      <c r="T355" s="74"/>
      <c r="U355" s="74"/>
      <c r="V355" s="74"/>
      <c r="W355" s="74"/>
      <c r="X355" s="74"/>
      <c r="Y355" s="74"/>
      <c r="Z355" s="74"/>
    </row>
    <row r="356" customFormat="false" ht="15.8" hidden="false" customHeight="true" outlineLevel="0" collapsed="false">
      <c r="A356" s="7" t="s">
        <v>8</v>
      </c>
      <c r="B356" s="8" t="s">
        <v>188</v>
      </c>
      <c r="C356" s="8"/>
      <c r="D356" s="8"/>
      <c r="E356" s="8"/>
      <c r="F356" s="8"/>
      <c r="G356" s="8"/>
      <c r="H356" s="8"/>
      <c r="I356" s="7" t="s">
        <v>10</v>
      </c>
      <c r="J356" s="37" t="s">
        <v>11</v>
      </c>
      <c r="K356" s="38" t="s">
        <v>189</v>
      </c>
      <c r="L356" s="37" t="s">
        <v>190</v>
      </c>
      <c r="M356" s="38" t="s">
        <v>191</v>
      </c>
      <c r="N356" s="37" t="s">
        <v>12</v>
      </c>
      <c r="O356" s="37" t="s">
        <v>192</v>
      </c>
      <c r="P356" s="7" t="s">
        <v>193</v>
      </c>
      <c r="Q356" s="37" t="s">
        <v>194</v>
      </c>
      <c r="S356" s="8" t="s">
        <v>188</v>
      </c>
      <c r="T356" s="8"/>
      <c r="U356" s="8"/>
      <c r="V356" s="8"/>
      <c r="W356" s="8"/>
      <c r="X356" s="8"/>
      <c r="Y356" s="8"/>
      <c r="Z356" s="8"/>
      <c r="AC356" s="9" t="s">
        <v>196</v>
      </c>
      <c r="AD356" s="9"/>
      <c r="AE356" s="9" t="s">
        <v>197</v>
      </c>
      <c r="AF356" s="9"/>
      <c r="AG356" s="9" t="s">
        <v>198</v>
      </c>
      <c r="AH356" s="9"/>
      <c r="AI356" s="9" t="s">
        <v>199</v>
      </c>
      <c r="AJ356" s="9"/>
      <c r="AK356" s="9" t="s">
        <v>200</v>
      </c>
      <c r="AL356" s="9"/>
      <c r="AM356" s="39" t="s">
        <v>201</v>
      </c>
      <c r="AO356" s="9" t="s">
        <v>196</v>
      </c>
      <c r="AP356" s="9"/>
      <c r="AQ356" s="9" t="s">
        <v>197</v>
      </c>
      <c r="AR356" s="9"/>
      <c r="AS356" s="9" t="s">
        <v>198</v>
      </c>
      <c r="AT356" s="9"/>
      <c r="AU356" s="9" t="s">
        <v>199</v>
      </c>
      <c r="AV356" s="9"/>
      <c r="AW356" s="39" t="s">
        <v>200</v>
      </c>
      <c r="AX356" s="39"/>
    </row>
    <row r="357" customFormat="false" ht="37.75" hidden="false" customHeight="false" outlineLevel="0" collapsed="false">
      <c r="A357" s="7"/>
      <c r="B357" s="9" t="s">
        <v>161</v>
      </c>
      <c r="C357" s="9" t="s">
        <v>162</v>
      </c>
      <c r="D357" s="9" t="s">
        <v>163</v>
      </c>
      <c r="E357" s="9" t="s">
        <v>164</v>
      </c>
      <c r="F357" s="9" t="s">
        <v>165</v>
      </c>
      <c r="G357" s="9" t="s">
        <v>166</v>
      </c>
      <c r="H357" s="9" t="s">
        <v>167</v>
      </c>
      <c r="I357" s="7"/>
      <c r="J357" s="37"/>
      <c r="K357" s="38"/>
      <c r="L357" s="37"/>
      <c r="M357" s="38"/>
      <c r="N357" s="37"/>
      <c r="O357" s="37"/>
      <c r="P357" s="7"/>
      <c r="Q357" s="37"/>
      <c r="S357" s="9" t="s">
        <v>161</v>
      </c>
      <c r="T357" s="9" t="s">
        <v>162</v>
      </c>
      <c r="U357" s="9" t="s">
        <v>163</v>
      </c>
      <c r="V357" s="9" t="s">
        <v>164</v>
      </c>
      <c r="W357" s="9" t="s">
        <v>165</v>
      </c>
      <c r="X357" s="9" t="s">
        <v>166</v>
      </c>
      <c r="Y357" s="9" t="s">
        <v>167</v>
      </c>
      <c r="Z357" s="7" t="s">
        <v>21</v>
      </c>
      <c r="AC357" s="9" t="s">
        <v>202</v>
      </c>
      <c r="AD357" s="9" t="s">
        <v>203</v>
      </c>
      <c r="AE357" s="9" t="s">
        <v>202</v>
      </c>
      <c r="AF357" s="9" t="s">
        <v>203</v>
      </c>
      <c r="AG357" s="9" t="s">
        <v>202</v>
      </c>
      <c r="AH357" s="9" t="s">
        <v>203</v>
      </c>
      <c r="AI357" s="9" t="s">
        <v>202</v>
      </c>
      <c r="AJ357" s="9" t="s">
        <v>203</v>
      </c>
      <c r="AK357" s="9" t="s">
        <v>202</v>
      </c>
      <c r="AL357" s="9" t="s">
        <v>203</v>
      </c>
      <c r="AM357" s="40" t="s">
        <v>204</v>
      </c>
      <c r="AO357" s="9" t="s">
        <v>205</v>
      </c>
      <c r="AP357" s="9" t="s">
        <v>206</v>
      </c>
      <c r="AQ357" s="9" t="s">
        <v>205</v>
      </c>
      <c r="AR357" s="9" t="s">
        <v>206</v>
      </c>
      <c r="AS357" s="9" t="s">
        <v>205</v>
      </c>
      <c r="AT357" s="9" t="s">
        <v>206</v>
      </c>
      <c r="AU357" s="9" t="s">
        <v>205</v>
      </c>
      <c r="AV357" s="9" t="s">
        <v>206</v>
      </c>
      <c r="AW357" s="9" t="s">
        <v>205</v>
      </c>
      <c r="AX357" s="40" t="s">
        <v>206</v>
      </c>
    </row>
    <row r="358" customFormat="false" ht="13.8" hidden="false" customHeight="false" outlineLevel="0" collapsed="false">
      <c r="A358" s="10" t="s">
        <v>22</v>
      </c>
      <c r="B358" s="11"/>
      <c r="C358" s="11"/>
      <c r="D358" s="11"/>
      <c r="E358" s="11"/>
      <c r="F358" s="11"/>
      <c r="G358" s="11"/>
      <c r="H358" s="11"/>
      <c r="I358" s="12" t="n">
        <f aca="false">AO358+AQ358+AS358+AU358+AW358</f>
        <v>0.164918228985385</v>
      </c>
      <c r="J358" s="49" t="n">
        <f aca="false">AP358+AR358+AT358+AV358+AX358</f>
        <v>1081711.36261877</v>
      </c>
      <c r="K358" s="12" t="n">
        <f aca="false">I358-DatosMinisterio!J358</f>
        <v>0</v>
      </c>
      <c r="L358" s="49" t="n">
        <f aca="false">J358-DatosMinisterio!K358</f>
        <v>0.362618773942813</v>
      </c>
      <c r="M358" s="44" t="n">
        <f aca="false">P392/P$417</f>
        <v>0.206625839300675</v>
      </c>
      <c r="N358" s="43" t="n">
        <f aca="false">ROUND(N$383*M358,0)</f>
        <v>25750219</v>
      </c>
      <c r="O358" s="43" t="n">
        <f aca="false">N358-DatosMinisterio!L358</f>
        <v>0</v>
      </c>
      <c r="P358" s="14" t="n">
        <f aca="false">N358+J358</f>
        <v>26831930.3626188</v>
      </c>
      <c r="Q358" s="43" t="n">
        <f aca="false">P358-DatosMinisterio!M358</f>
        <v>0.362618774175644</v>
      </c>
      <c r="S358" s="11" t="n">
        <f aca="false">B358+DatosMinisterio!B358</f>
        <v>24138</v>
      </c>
      <c r="T358" s="11" t="n">
        <f aca="false">C358+DatosMinisterio!C358</f>
        <v>65</v>
      </c>
      <c r="U358" s="11" t="n">
        <f aca="false">D358+DatosMinisterio!D358</f>
        <v>1624.79318181818</v>
      </c>
      <c r="V358" s="11" t="n">
        <f aca="false">E358+DatosMinisterio!E358</f>
        <v>895.122727272727</v>
      </c>
      <c r="W358" s="11" t="n">
        <f aca="false">F358+DatosMinisterio!F358</f>
        <v>418</v>
      </c>
      <c r="X358" s="11" t="n">
        <f aca="false">G358+DatosMinisterio!G358</f>
        <v>1010</v>
      </c>
      <c r="Y358" s="11" t="n">
        <f aca="false">H358+DatosMinisterio!H358</f>
        <v>266</v>
      </c>
      <c r="Z358" s="11" t="n">
        <f aca="false">X358+0.33*Y358</f>
        <v>1097.78</v>
      </c>
      <c r="AC358" s="45" t="n">
        <f aca="false">IF(T358&gt;0,S358/T358,0)</f>
        <v>371.353846153846</v>
      </c>
      <c r="AD358" s="46" t="n">
        <f aca="false">EXP((((AC358-AC$383)/AC$384+2)/4-1.9)^3)</f>
        <v>0.500655142368892</v>
      </c>
      <c r="AE358" s="47" t="n">
        <f aca="false">S358/U358</f>
        <v>14.8560446154686</v>
      </c>
      <c r="AF358" s="46" t="n">
        <f aca="false">EXP((((AE358-AE$383)/AE$384+2)/4-1.9)^3)</f>
        <v>0.0123230538212216</v>
      </c>
      <c r="AG358" s="46" t="n">
        <f aca="false">V358/U358</f>
        <v>0.55091487168297</v>
      </c>
      <c r="AH358" s="46" t="n">
        <f aca="false">EXP((((AG358-AG$383)/AG$384+2)/4-1.9)^3)</f>
        <v>0.0911463655501743</v>
      </c>
      <c r="AI358" s="46" t="n">
        <f aca="false">W358/U358</f>
        <v>0.257263511859552</v>
      </c>
      <c r="AJ358" s="46" t="n">
        <f aca="false">EXP((((AI358-AI$383)/AI$384+2)/4-1.9)^3)</f>
        <v>0.664891468029081</v>
      </c>
      <c r="AK358" s="46" t="n">
        <f aca="false">Z358/U358</f>
        <v>0.67564291399325</v>
      </c>
      <c r="AL358" s="46" t="n">
        <f aca="false">EXP((((AK358-AK$383)/AK$384+2)/4-1.9)^3)</f>
        <v>0.772487746163435</v>
      </c>
      <c r="AM358" s="46" t="n">
        <f aca="false">0.01*AD358+0.15*AF358+0.24*AH358+0.25*AJ358+0.35*AL358</f>
        <v>0.465323715393386</v>
      </c>
      <c r="AO358" s="48" t="n">
        <f aca="false">0.01*AD358/$AM$383</f>
        <v>0.00177440256493484</v>
      </c>
      <c r="AP358" s="49" t="n">
        <f aca="false">AO358*$J$383</f>
        <v>11638.4430524051</v>
      </c>
      <c r="AQ358" s="48" t="n">
        <f aca="false">0.15*AF358/$AM$383</f>
        <v>0.000655123351117834</v>
      </c>
      <c r="AR358" s="49" t="n">
        <f aca="false">AQ358*$J$383</f>
        <v>4297.00450447991</v>
      </c>
      <c r="AS358" s="48" t="n">
        <f aca="false">0.24*AH358/$AM$383</f>
        <v>0.00775289804721761</v>
      </c>
      <c r="AT358" s="49" t="n">
        <f aca="false">AS358*$J$383</f>
        <v>50851.8552648499</v>
      </c>
      <c r="AU358" s="48" t="n">
        <f aca="false">0.25*AJ358/$AM$383</f>
        <v>0.0589120647344119</v>
      </c>
      <c r="AV358" s="49" t="n">
        <f aca="false">AU358*$J$383</f>
        <v>386408.768821992</v>
      </c>
      <c r="AW358" s="48" t="n">
        <f aca="false">0.35*AL358/$AM$383</f>
        <v>0.0958237402877031</v>
      </c>
      <c r="AX358" s="49" t="n">
        <f aca="false">AW358*$J$383</f>
        <v>628515.290975047</v>
      </c>
    </row>
    <row r="359" customFormat="false" ht="13.8" hidden="false" customHeight="false" outlineLevel="0" collapsed="false">
      <c r="A359" s="13" t="s">
        <v>23</v>
      </c>
      <c r="B359" s="14"/>
      <c r="C359" s="14"/>
      <c r="D359" s="14"/>
      <c r="E359" s="14"/>
      <c r="F359" s="14"/>
      <c r="G359" s="14"/>
      <c r="H359" s="14"/>
      <c r="I359" s="15" t="n">
        <f aca="false">AO359+AQ359+AS359+AU359+AW359</f>
        <v>0.102821159511617</v>
      </c>
      <c r="J359" s="43" t="n">
        <f aca="false">AP359+AR359+AT359+AV359+AX359</f>
        <v>674411.902465976</v>
      </c>
      <c r="K359" s="15" t="n">
        <f aca="false">I359-DatosMinisterio!J359</f>
        <v>0</v>
      </c>
      <c r="L359" s="43" t="n">
        <f aca="false">J359-DatosMinisterio!K359</f>
        <v>-0.0975340236909688</v>
      </c>
      <c r="M359" s="44" t="n">
        <f aca="false">P393/P$417</f>
        <v>0.129216918797463</v>
      </c>
      <c r="N359" s="43" t="n">
        <f aca="false">ROUND(N$383*M359,0)</f>
        <v>16103329</v>
      </c>
      <c r="O359" s="43" t="n">
        <f aca="false">N359-DatosMinisterio!L359</f>
        <v>-1</v>
      </c>
      <c r="P359" s="14" t="n">
        <f aca="false">N359+J359</f>
        <v>16777740.902466</v>
      </c>
      <c r="Q359" s="43" t="n">
        <f aca="false">P359-DatosMinisterio!M359</f>
        <v>-1.09753402322531</v>
      </c>
      <c r="S359" s="14" t="n">
        <f aca="false">B359+DatosMinisterio!B359</f>
        <v>18588</v>
      </c>
      <c r="T359" s="14" t="n">
        <f aca="false">C359+DatosMinisterio!C359</f>
        <v>38</v>
      </c>
      <c r="U359" s="14" t="n">
        <f aca="false">D359+DatosMinisterio!D359</f>
        <v>1692.47727272727</v>
      </c>
      <c r="V359" s="14" t="n">
        <f aca="false">E359+DatosMinisterio!E359</f>
        <v>1011.56818181818</v>
      </c>
      <c r="W359" s="14" t="n">
        <f aca="false">F359+DatosMinisterio!F359</f>
        <v>341</v>
      </c>
      <c r="X359" s="14" t="n">
        <f aca="false">G359+DatosMinisterio!G359</f>
        <v>718</v>
      </c>
      <c r="Y359" s="14" t="n">
        <f aca="false">H359+DatosMinisterio!H359</f>
        <v>204</v>
      </c>
      <c r="Z359" s="14" t="n">
        <f aca="false">X359+0.33*Y359</f>
        <v>785.32</v>
      </c>
      <c r="AC359" s="50" t="n">
        <f aca="false">IF(T359&gt;0,S359/T359,0)</f>
        <v>489.157894736842</v>
      </c>
      <c r="AD359" s="51" t="n">
        <f aca="false">EXP((((AC359-AC$383)/AC$384+2)/4-1.9)^3)</f>
        <v>0.847893539380059</v>
      </c>
      <c r="AE359" s="52" t="n">
        <f aca="false">S359/U359</f>
        <v>10.9827176408976</v>
      </c>
      <c r="AF359" s="51" t="n">
        <f aca="false">EXP((((AE359-AE$383)/AE$384+2)/4-1.9)^3)</f>
        <v>0.00242569341453629</v>
      </c>
      <c r="AG359" s="51" t="n">
        <f aca="false">V359/U359</f>
        <v>0.597684942727846</v>
      </c>
      <c r="AH359" s="51" t="n">
        <f aca="false">EXP((((AG359-AG$383)/AG$384+2)/4-1.9)^3)</f>
        <v>0.140683929503082</v>
      </c>
      <c r="AI359" s="51" t="n">
        <f aca="false">W359/U359</f>
        <v>0.201479810390901</v>
      </c>
      <c r="AJ359" s="51" t="n">
        <f aca="false">EXP((((AI359-AI$383)/AI$384+2)/4-1.9)^3)</f>
        <v>0.425116048962514</v>
      </c>
      <c r="AK359" s="51" t="n">
        <f aca="false">Z359/U359</f>
        <v>0.464006230780594</v>
      </c>
      <c r="AL359" s="51" t="n">
        <f aca="false">EXP((((AK359-AK$383)/AK$384+2)/4-1.9)^3)</f>
        <v>0.403509368301464</v>
      </c>
      <c r="AM359" s="51" t="n">
        <f aca="false">0.01*AD359+0.15*AF359+0.24*AH359+0.25*AJ359+0.35*AL359</f>
        <v>0.290114223632861</v>
      </c>
      <c r="AO359" s="44" t="n">
        <f aca="false">0.01*AD359/$AM$383</f>
        <v>0.00300507144288775</v>
      </c>
      <c r="AP359" s="43" t="n">
        <f aca="false">AO359*$J$383</f>
        <v>19710.4949844019</v>
      </c>
      <c r="AQ359" s="44" t="n">
        <f aca="false">0.15*AF359/$AM$383</f>
        <v>0.000128955729770394</v>
      </c>
      <c r="AR359" s="43" t="n">
        <f aca="false">AQ359*$J$383</f>
        <v>845.83056115521</v>
      </c>
      <c r="AS359" s="44" t="n">
        <f aca="false">0.24*AH359/$AM$383</f>
        <v>0.0119665568202928</v>
      </c>
      <c r="AT359" s="43" t="n">
        <f aca="false">AS359*$J$383</f>
        <v>78489.5676091759</v>
      </c>
      <c r="AU359" s="44" t="n">
        <f aca="false">0.25*AJ359/$AM$383</f>
        <v>0.0376669958938646</v>
      </c>
      <c r="AV359" s="43" t="n">
        <f aca="false">AU359*$J$383</f>
        <v>247060.726426542</v>
      </c>
      <c r="AW359" s="44" t="n">
        <f aca="false">0.35*AL359/$AM$383</f>
        <v>0.0500535796248011</v>
      </c>
      <c r="AX359" s="43" t="n">
        <f aca="false">AW359*$J$383</f>
        <v>328305.282884701</v>
      </c>
    </row>
    <row r="360" customFormat="false" ht="13.8" hidden="false" customHeight="false" outlineLevel="0" collapsed="false">
      <c r="A360" s="13" t="s">
        <v>24</v>
      </c>
      <c r="B360" s="14"/>
      <c r="C360" s="14"/>
      <c r="D360" s="14"/>
      <c r="E360" s="14"/>
      <c r="F360" s="14"/>
      <c r="G360" s="14"/>
      <c r="H360" s="14"/>
      <c r="I360" s="15" t="n">
        <f aca="false">AO360+AQ360+AS360+AU360+AW360</f>
        <v>0.0754165437964218</v>
      </c>
      <c r="J360" s="43" t="n">
        <f aca="false">AP360+AR360+AT360+AV360+AX360</f>
        <v>494662.917834603</v>
      </c>
      <c r="K360" s="15" t="n">
        <f aca="false">I360-DatosMinisterio!J360</f>
        <v>5.41233724504764E-016</v>
      </c>
      <c r="L360" s="43" t="n">
        <f aca="false">J360-DatosMinisterio!K360</f>
        <v>-0.0821653968305327</v>
      </c>
      <c r="M360" s="44" t="n">
        <f aca="false">P394/P$417</f>
        <v>0.0747851543528602</v>
      </c>
      <c r="N360" s="43" t="n">
        <f aca="false">ROUND(N$383*M360,0)</f>
        <v>9319909</v>
      </c>
      <c r="O360" s="43" t="n">
        <f aca="false">N360-DatosMinisterio!L360</f>
        <v>0</v>
      </c>
      <c r="P360" s="14" t="n">
        <f aca="false">N360+J360</f>
        <v>9814571.9178346</v>
      </c>
      <c r="Q360" s="43" t="n">
        <f aca="false">P360-DatosMinisterio!M360</f>
        <v>-0.0821653977036476</v>
      </c>
      <c r="S360" s="14" t="n">
        <f aca="false">B360+DatosMinisterio!B360</f>
        <v>20108</v>
      </c>
      <c r="T360" s="14" t="n">
        <f aca="false">C360+DatosMinisterio!C360</f>
        <v>93</v>
      </c>
      <c r="U360" s="14" t="n">
        <f aca="false">D360+DatosMinisterio!D360</f>
        <v>1188.88636363636</v>
      </c>
      <c r="V360" s="14" t="n">
        <f aca="false">E360+DatosMinisterio!E360</f>
        <v>779.409090909091</v>
      </c>
      <c r="W360" s="14" t="n">
        <f aca="false">F360+DatosMinisterio!F360</f>
        <v>176</v>
      </c>
      <c r="X360" s="14" t="n">
        <f aca="false">G360+DatosMinisterio!G360</f>
        <v>439</v>
      </c>
      <c r="Y360" s="14" t="n">
        <f aca="false">H360+DatosMinisterio!H360</f>
        <v>85</v>
      </c>
      <c r="Z360" s="14" t="n">
        <f aca="false">X360+0.33*Y360</f>
        <v>467.05</v>
      </c>
      <c r="AC360" s="50" t="n">
        <f aca="false">IF(T360&gt;0,S360/T360,0)</f>
        <v>216.215053763441</v>
      </c>
      <c r="AD360" s="51" t="n">
        <f aca="false">EXP((((AC360-AC$383)/AC$384+2)/4-1.9)^3)</f>
        <v>0.0967069507972102</v>
      </c>
      <c r="AE360" s="52" t="n">
        <f aca="false">S360/U360</f>
        <v>16.9133069526486</v>
      </c>
      <c r="AF360" s="51" t="n">
        <f aca="false">EXP((((AE360-AE$383)/AE$384+2)/4-1.9)^3)</f>
        <v>0.0255689402315275</v>
      </c>
      <c r="AG360" s="51" t="n">
        <f aca="false">V360/U360</f>
        <v>0.655579132496035</v>
      </c>
      <c r="AH360" s="51" t="n">
        <f aca="false">EXP((((AG360-AG$383)/AG$384+2)/4-1.9)^3)</f>
        <v>0.222922206221525</v>
      </c>
      <c r="AI360" s="51" t="n">
        <f aca="false">W360/U360</f>
        <v>0.148037697616181</v>
      </c>
      <c r="AJ360" s="51" t="n">
        <f aca="false">EXP((((AI360-AI$383)/AI$384+2)/4-1.9)^3)</f>
        <v>0.220206944445865</v>
      </c>
      <c r="AK360" s="51" t="n">
        <f aca="false">Z360/U360</f>
        <v>0.39284662881612</v>
      </c>
      <c r="AL360" s="51" t="n">
        <f aca="false">EXP((((AK360-AK$383)/AK$384+2)/4-1.9)^3)</f>
        <v>0.284101349418599</v>
      </c>
      <c r="AM360" s="51" t="n">
        <f aca="false">0.01*AD360+0.15*AF360+0.24*AH360+0.25*AJ360+0.35*AL360</f>
        <v>0.212790948443843</v>
      </c>
      <c r="AO360" s="44" t="n">
        <f aca="false">0.01*AD360/$AM$383</f>
        <v>0.000342745029502087</v>
      </c>
      <c r="AP360" s="43" t="n">
        <f aca="false">AO360*$J$383</f>
        <v>2248.09103987146</v>
      </c>
      <c r="AQ360" s="44" t="n">
        <f aca="false">0.15*AF360/$AM$383</f>
        <v>0.00135930671504195</v>
      </c>
      <c r="AR360" s="43" t="n">
        <f aca="false">AQ360*$J$383</f>
        <v>8915.79741057724</v>
      </c>
      <c r="AS360" s="44" t="n">
        <f aca="false">0.24*AH360/$AM$383</f>
        <v>0.0189617339853766</v>
      </c>
      <c r="AT360" s="43" t="n">
        <f aca="false">AS360*$J$383</f>
        <v>124371.473263602</v>
      </c>
      <c r="AU360" s="44" t="n">
        <f aca="false">0.25*AJ360/$AM$383</f>
        <v>0.0195112230942245</v>
      </c>
      <c r="AV360" s="43" t="n">
        <f aca="false">AU360*$J$383</f>
        <v>127975.614639197</v>
      </c>
      <c r="AW360" s="44" t="n">
        <f aca="false">0.35*AL360/$AM$383</f>
        <v>0.0352415349722766</v>
      </c>
      <c r="AX360" s="43" t="n">
        <f aca="false">AW360*$J$383</f>
        <v>231151.941481355</v>
      </c>
    </row>
    <row r="361" customFormat="false" ht="13.8" hidden="false" customHeight="false" outlineLevel="0" collapsed="false">
      <c r="A361" s="13" t="s">
        <v>25</v>
      </c>
      <c r="B361" s="14"/>
      <c r="C361" s="14"/>
      <c r="D361" s="14"/>
      <c r="E361" s="14"/>
      <c r="F361" s="14"/>
      <c r="G361" s="14"/>
      <c r="H361" s="14"/>
      <c r="I361" s="15" t="n">
        <f aca="false">AO361+AQ361+AS361+AU361+AW361</f>
        <v>0.0656719920683827</v>
      </c>
      <c r="J361" s="43" t="n">
        <f aca="false">AP361+AR361+AT361+AV361+AX361</f>
        <v>430747.652719911</v>
      </c>
      <c r="K361" s="15" t="n">
        <f aca="false">I361-DatosMinisterio!J361</f>
        <v>0</v>
      </c>
      <c r="L361" s="43" t="n">
        <f aca="false">J361-DatosMinisterio!K361</f>
        <v>-0.347280088695697</v>
      </c>
      <c r="M361" s="44" t="n">
        <f aca="false">P395/P$417</f>
        <v>0.0561500177200154</v>
      </c>
      <c r="N361" s="43" t="n">
        <f aca="false">ROUND(N$383*M361,0)</f>
        <v>6997553</v>
      </c>
      <c r="O361" s="43" t="n">
        <f aca="false">N361-DatosMinisterio!L361</f>
        <v>0</v>
      </c>
      <c r="P361" s="14" t="n">
        <f aca="false">N361+J361</f>
        <v>7428300.65271991</v>
      </c>
      <c r="Q361" s="43" t="n">
        <f aca="false">P361-DatosMinisterio!M361</f>
        <v>-0.347280088812113</v>
      </c>
      <c r="S361" s="14" t="n">
        <f aca="false">B361+DatosMinisterio!B361</f>
        <v>12845</v>
      </c>
      <c r="T361" s="14" t="n">
        <f aca="false">C361+DatosMinisterio!C361</f>
        <v>55</v>
      </c>
      <c r="U361" s="14" t="n">
        <f aca="false">D361+DatosMinisterio!D361</f>
        <v>492.068181818182</v>
      </c>
      <c r="V361" s="14" t="n">
        <f aca="false">E361+DatosMinisterio!E361</f>
        <v>327.556818181818</v>
      </c>
      <c r="W361" s="14" t="n">
        <f aca="false">F361+DatosMinisterio!F361</f>
        <v>72</v>
      </c>
      <c r="X361" s="14" t="n">
        <f aca="false">G361+DatosMinisterio!G361</f>
        <v>112</v>
      </c>
      <c r="Y361" s="14" t="n">
        <f aca="false">H361+DatosMinisterio!H361</f>
        <v>17</v>
      </c>
      <c r="Z361" s="14" t="n">
        <f aca="false">X361+0.33*Y361</f>
        <v>117.61</v>
      </c>
      <c r="AC361" s="50" t="n">
        <f aca="false">IF(T361&gt;0,S361/T361,0)</f>
        <v>233.545454545455</v>
      </c>
      <c r="AD361" s="51" t="n">
        <f aca="false">EXP((((AC361-AC$383)/AC$384+2)/4-1.9)^3)</f>
        <v>0.124353201613981</v>
      </c>
      <c r="AE361" s="52" t="n">
        <f aca="false">S361/U361</f>
        <v>26.1041060459101</v>
      </c>
      <c r="AF361" s="51" t="n">
        <f aca="false">EXP((((AE361-AE$383)/AE$384+2)/4-1.9)^3)</f>
        <v>0.252634697614654</v>
      </c>
      <c r="AG361" s="51" t="n">
        <f aca="false">V361/U361</f>
        <v>0.665673640940372</v>
      </c>
      <c r="AH361" s="51" t="n">
        <f aca="false">EXP((((AG361-AG$383)/AG$384+2)/4-1.9)^3)</f>
        <v>0.239572921442428</v>
      </c>
      <c r="AI361" s="51" t="n">
        <f aca="false">W361/U361</f>
        <v>0.146321186088402</v>
      </c>
      <c r="AJ361" s="51" t="n">
        <f aca="false">EXP((((AI361-AI$383)/AI$384+2)/4-1.9)^3)</f>
        <v>0.214686754947449</v>
      </c>
      <c r="AK361" s="51" t="n">
        <f aca="false">Z361/U361</f>
        <v>0.239011592998014</v>
      </c>
      <c r="AL361" s="51" t="n">
        <f aca="false">EXP((((AK361-AK$383)/AK$384+2)/4-1.9)^3)</f>
        <v>0.0999667416889711</v>
      </c>
      <c r="AM361" s="51" t="n">
        <f aca="false">0.01*AD361+0.15*AF361+0.24*AH361+0.25*AJ361+0.35*AL361</f>
        <v>0.185296286132523</v>
      </c>
      <c r="AO361" s="44" t="n">
        <f aca="false">0.01*AD361/$AM$383</f>
        <v>0.000440727800892389</v>
      </c>
      <c r="AP361" s="43" t="n">
        <f aca="false">AO361*$J$383</f>
        <v>2890.76758209385</v>
      </c>
      <c r="AQ361" s="44" t="n">
        <f aca="false">0.15*AF361/$AM$383</f>
        <v>0.0134306716590763</v>
      </c>
      <c r="AR361" s="43" t="n">
        <f aca="false">AQ361*$J$383</f>
        <v>88092.8095735995</v>
      </c>
      <c r="AS361" s="44" t="n">
        <f aca="false">0.24*AH361/$AM$383</f>
        <v>0.0203780416652462</v>
      </c>
      <c r="AT361" s="43" t="n">
        <f aca="false">AS361*$J$383</f>
        <v>133661.144391558</v>
      </c>
      <c r="AU361" s="44" t="n">
        <f aca="false">0.25*AJ361/$AM$383</f>
        <v>0.0190221120487167</v>
      </c>
      <c r="AV361" s="43" t="n">
        <f aca="false">AU361*$J$383</f>
        <v>124767.497630161</v>
      </c>
      <c r="AW361" s="44" t="n">
        <f aca="false">0.35*AL361/$AM$383</f>
        <v>0.012400438894451</v>
      </c>
      <c r="AX361" s="43" t="n">
        <f aca="false">AW361*$J$383</f>
        <v>81335.4335424991</v>
      </c>
    </row>
    <row r="362" customFormat="false" ht="13.8" hidden="false" customHeight="false" outlineLevel="0" collapsed="false">
      <c r="A362" s="13" t="s">
        <v>26</v>
      </c>
      <c r="B362" s="14"/>
      <c r="C362" s="14"/>
      <c r="D362" s="14"/>
      <c r="E362" s="14"/>
      <c r="F362" s="14"/>
      <c r="G362" s="14"/>
      <c r="H362" s="14"/>
      <c r="I362" s="15" t="n">
        <f aca="false">AO362+AQ362+AS362+AU362+AW362</f>
        <v>0.0723147220584934</v>
      </c>
      <c r="J362" s="43" t="n">
        <f aca="false">AP362+AR362+AT362+AV362+AX362</f>
        <v>474317.830215256</v>
      </c>
      <c r="K362" s="15" t="n">
        <f aca="false">I362-DatosMinisterio!J362</f>
        <v>0</v>
      </c>
      <c r="L362" s="43" t="n">
        <f aca="false">J362-DatosMinisterio!K362</f>
        <v>-0.169784743571654</v>
      </c>
      <c r="M362" s="44" t="n">
        <f aca="false">P396/P$417</f>
        <v>0.0503197486591784</v>
      </c>
      <c r="N362" s="43" t="n">
        <f aca="false">ROUND(N$383*M362,0)</f>
        <v>6270970</v>
      </c>
      <c r="O362" s="43" t="n">
        <f aca="false">N362-DatosMinisterio!L362</f>
        <v>0</v>
      </c>
      <c r="P362" s="14" t="n">
        <f aca="false">N362+J362</f>
        <v>6745287.83021526</v>
      </c>
      <c r="Q362" s="43" t="n">
        <f aca="false">P362-DatosMinisterio!M362</f>
        <v>-0.169784743338823</v>
      </c>
      <c r="S362" s="14" t="n">
        <f aca="false">B362+DatosMinisterio!B362</f>
        <v>9455</v>
      </c>
      <c r="T362" s="14" t="n">
        <f aca="false">C362+DatosMinisterio!C362</f>
        <v>72</v>
      </c>
      <c r="U362" s="14" t="n">
        <f aca="false">D362+DatosMinisterio!D362</f>
        <v>377.756818181818</v>
      </c>
      <c r="V362" s="14" t="n">
        <f aca="false">E362+DatosMinisterio!E362</f>
        <v>173.825</v>
      </c>
      <c r="W362" s="14" t="n">
        <f aca="false">F362+DatosMinisterio!F362</f>
        <v>69</v>
      </c>
      <c r="X362" s="14" t="n">
        <f aca="false">G362+DatosMinisterio!G362</f>
        <v>131</v>
      </c>
      <c r="Y362" s="14" t="n">
        <f aca="false">H362+DatosMinisterio!H362</f>
        <v>5</v>
      </c>
      <c r="Z362" s="14" t="n">
        <f aca="false">X362+0.33*Y362</f>
        <v>132.65</v>
      </c>
      <c r="AC362" s="50" t="n">
        <f aca="false">IF(T362&gt;0,S362/T362,0)</f>
        <v>131.319444444444</v>
      </c>
      <c r="AD362" s="51" t="n">
        <f aca="false">EXP((((AC362-AC$383)/AC$384+2)/4-1.9)^3)</f>
        <v>0.0210184970892325</v>
      </c>
      <c r="AE362" s="52" t="n">
        <f aca="false">S362/U362</f>
        <v>25.0293298358131</v>
      </c>
      <c r="AF362" s="51" t="n">
        <f aca="false">EXP((((AE362-AE$383)/AE$384+2)/4-1.9)^3)</f>
        <v>0.207863573865016</v>
      </c>
      <c r="AG362" s="51" t="n">
        <f aca="false">V362/U362</f>
        <v>0.460150529741958</v>
      </c>
      <c r="AH362" s="51" t="n">
        <f aca="false">EXP((((AG362-AG$383)/AG$384+2)/4-1.9)^3)</f>
        <v>0.0329910708634733</v>
      </c>
      <c r="AI362" s="51" t="n">
        <f aca="false">W362/U362</f>
        <v>0.182657192879017</v>
      </c>
      <c r="AJ362" s="51" t="n">
        <f aca="false">EXP((((AI362-AI$383)/AI$384+2)/4-1.9)^3)</f>
        <v>0.346812268605013</v>
      </c>
      <c r="AK362" s="51" t="n">
        <f aca="false">Z362/U362</f>
        <v>0.351151835295675</v>
      </c>
      <c r="AL362" s="51" t="n">
        <f aca="false">EXP((((AK362-AK$383)/AK$384+2)/4-1.9)^3)</f>
        <v>0.222938236618773</v>
      </c>
      <c r="AM362" s="51" t="n">
        <f aca="false">0.01*AD362+0.15*AF362+0.24*AH362+0.25*AJ362+0.35*AL362</f>
        <v>0.204039028025702</v>
      </c>
      <c r="AO362" s="44" t="n">
        <f aca="false">0.01*AD362/$AM$383</f>
        <v>7.44929433257069E-005</v>
      </c>
      <c r="AP362" s="43" t="n">
        <f aca="false">AO362*$J$383</f>
        <v>488.604951229948</v>
      </c>
      <c r="AQ362" s="44" t="n">
        <f aca="false">0.15*AF362/$AM$383</f>
        <v>0.011050530417328</v>
      </c>
      <c r="AR362" s="43" t="n">
        <f aca="false">AQ362*$J$383</f>
        <v>72481.2798980966</v>
      </c>
      <c r="AS362" s="44" t="n">
        <f aca="false">0.24*AH362/$AM$383</f>
        <v>0.00280621621420812</v>
      </c>
      <c r="AT362" s="43" t="n">
        <f aca="false">AS362*$J$383</f>
        <v>18406.1882276396</v>
      </c>
      <c r="AU362" s="44" t="n">
        <f aca="false">0.25*AJ362/$AM$383</f>
        <v>0.0307289652540001</v>
      </c>
      <c r="AV362" s="43" t="n">
        <f aca="false">AU362*$J$383</f>
        <v>201553.649231311</v>
      </c>
      <c r="AW362" s="44" t="n">
        <f aca="false">0.35*AL362/$AM$383</f>
        <v>0.0276545172296314</v>
      </c>
      <c r="AX362" s="43" t="n">
        <f aca="false">AW362*$J$383</f>
        <v>181388.107906979</v>
      </c>
    </row>
    <row r="363" customFormat="false" ht="13.8" hidden="false" customHeight="false" outlineLevel="0" collapsed="false">
      <c r="A363" s="13" t="s">
        <v>27</v>
      </c>
      <c r="B363" s="14"/>
      <c r="C363" s="14"/>
      <c r="D363" s="14"/>
      <c r="E363" s="14"/>
      <c r="F363" s="14"/>
      <c r="G363" s="14"/>
      <c r="H363" s="14"/>
      <c r="I363" s="15" t="n">
        <f aca="false">AO363+AQ363+AS363+AU363+AW363</f>
        <v>0.0432235489777262</v>
      </c>
      <c r="J363" s="43" t="n">
        <f aca="false">AP363+AR363+AT363+AV363+AX363</f>
        <v>283506.585958178</v>
      </c>
      <c r="K363" s="15" t="n">
        <f aca="false">I363-DatosMinisterio!J363</f>
        <v>0</v>
      </c>
      <c r="L363" s="43" t="n">
        <f aca="false">J363-DatosMinisterio!K363</f>
        <v>-0.414041822310537</v>
      </c>
      <c r="M363" s="44" t="n">
        <f aca="false">P397/P$417</f>
        <v>0.0674388360941105</v>
      </c>
      <c r="N363" s="43" t="n">
        <f aca="false">ROUND(N$383*M363,0)</f>
        <v>8404393</v>
      </c>
      <c r="O363" s="43" t="n">
        <f aca="false">N363-DatosMinisterio!L363</f>
        <v>0</v>
      </c>
      <c r="P363" s="14" t="n">
        <f aca="false">N363+J363</f>
        <v>8687899.58595818</v>
      </c>
      <c r="Q363" s="43" t="n">
        <f aca="false">P363-DatosMinisterio!M363</f>
        <v>-0.414041822776198</v>
      </c>
      <c r="S363" s="14" t="n">
        <f aca="false">B363+DatosMinisterio!B363</f>
        <v>17779</v>
      </c>
      <c r="T363" s="14" t="n">
        <f aca="false">C363+DatosMinisterio!C363</f>
        <v>97</v>
      </c>
      <c r="U363" s="14" t="n">
        <f aca="false">D363+DatosMinisterio!D363</f>
        <v>845.409090909091</v>
      </c>
      <c r="V363" s="14" t="n">
        <f aca="false">E363+DatosMinisterio!E363</f>
        <v>462.545454545455</v>
      </c>
      <c r="W363" s="14" t="n">
        <f aca="false">F363+DatosMinisterio!F363</f>
        <v>121</v>
      </c>
      <c r="X363" s="14" t="n">
        <f aca="false">G363+DatosMinisterio!G363</f>
        <v>200</v>
      </c>
      <c r="Y363" s="14" t="n">
        <f aca="false">H363+DatosMinisterio!H363</f>
        <v>18</v>
      </c>
      <c r="Z363" s="14" t="n">
        <f aca="false">X363+0.33*Y363</f>
        <v>205.94</v>
      </c>
      <c r="AC363" s="50" t="n">
        <f aca="false">IF(T363&gt;0,S363/T363,0)</f>
        <v>183.288659793814</v>
      </c>
      <c r="AD363" s="51" t="n">
        <f aca="false">EXP((((AC363-AC$383)/AC$384+2)/4-1.9)^3)</f>
        <v>0.0568148131859802</v>
      </c>
      <c r="AE363" s="52" t="n">
        <f aca="false">S363/U363</f>
        <v>21.0300553793215</v>
      </c>
      <c r="AF363" s="51" t="n">
        <f aca="false">EXP((((AE363-AE$383)/AE$384+2)/4-1.9)^3)</f>
        <v>0.0856473425856787</v>
      </c>
      <c r="AG363" s="51" t="n">
        <f aca="false">V363/U363</f>
        <v>0.547126189580085</v>
      </c>
      <c r="AH363" s="51" t="n">
        <f aca="false">EXP((((AG363-AG$383)/AG$384+2)/4-1.9)^3)</f>
        <v>0.0877719530679246</v>
      </c>
      <c r="AI363" s="51" t="n">
        <f aca="false">W363/U363</f>
        <v>0.143125974514759</v>
      </c>
      <c r="AJ363" s="51" t="n">
        <f aca="false">EXP((((AI363-AI$383)/AI$384+2)/4-1.9)^3)</f>
        <v>0.204622856331839</v>
      </c>
      <c r="AK363" s="51" t="n">
        <f aca="false">Z363/U363</f>
        <v>0.243598042905533</v>
      </c>
      <c r="AL363" s="51" t="n">
        <f aca="false">EXP((((AK363-AK$383)/AK$384+2)/4-1.9)^3)</f>
        <v>0.103773794275949</v>
      </c>
      <c r="AM363" s="51" t="n">
        <f aca="false">0.01*AD363+0.15*AF363+0.24*AH363+0.25*AJ363+0.35*AL363</f>
        <v>0.121957060335555</v>
      </c>
      <c r="AO363" s="44" t="n">
        <f aca="false">0.01*AD363/$AM$383</f>
        <v>0.000201360860424793</v>
      </c>
      <c r="AP363" s="43" t="n">
        <f aca="false">AO363*$J$383</f>
        <v>1320.74138831247</v>
      </c>
      <c r="AQ363" s="44" t="n">
        <f aca="false">0.15*AF363/$AM$383</f>
        <v>0.00455321991635227</v>
      </c>
      <c r="AR363" s="43" t="n">
        <f aca="false">AQ363*$J$383</f>
        <v>29864.9200292881</v>
      </c>
      <c r="AS363" s="44" t="n">
        <f aca="false">0.24*AH363/$AM$383</f>
        <v>0.00746587095857589</v>
      </c>
      <c r="AT363" s="43" t="n">
        <f aca="false">AS363*$J$383</f>
        <v>48969.2224893631</v>
      </c>
      <c r="AU363" s="44" t="n">
        <f aca="false">0.25*AJ363/$AM$383</f>
        <v>0.0181304100563888</v>
      </c>
      <c r="AV363" s="43" t="n">
        <f aca="false">AU363*$J$383</f>
        <v>118918.755601428</v>
      </c>
      <c r="AW363" s="44" t="n">
        <f aca="false">0.35*AL363/$AM$383</f>
        <v>0.0128726871859845</v>
      </c>
      <c r="AX363" s="43" t="n">
        <f aca="false">AW363*$J$383</f>
        <v>84432.9464497856</v>
      </c>
    </row>
    <row r="364" customFormat="false" ht="13.8" hidden="false" customHeight="false" outlineLevel="0" collapsed="false">
      <c r="A364" s="13" t="s">
        <v>28</v>
      </c>
      <c r="B364" s="14"/>
      <c r="C364" s="14"/>
      <c r="D364" s="14"/>
      <c r="E364" s="14"/>
      <c r="F364" s="14"/>
      <c r="G364" s="14"/>
      <c r="H364" s="14"/>
      <c r="I364" s="15" t="n">
        <f aca="false">AO364+AQ364+AS364+AU364+AW364</f>
        <v>0.0348265693669257</v>
      </c>
      <c r="J364" s="43" t="n">
        <f aca="false">AP364+AR364+AT364+AV364+AX364</f>
        <v>228430.150123507</v>
      </c>
      <c r="K364" s="15" t="n">
        <f aca="false">I364-DatosMinisterio!J364</f>
        <v>-2.0122792321331E-016</v>
      </c>
      <c r="L364" s="43" t="n">
        <f aca="false">J364-DatosMinisterio!K364</f>
        <v>0.150123506959062</v>
      </c>
      <c r="M364" s="44" t="n">
        <f aca="false">P398/P$417</f>
        <v>0.051553740099946</v>
      </c>
      <c r="N364" s="43" t="n">
        <f aca="false">ROUND(N$383*M364,0)</f>
        <v>6424754</v>
      </c>
      <c r="O364" s="43" t="n">
        <f aca="false">N364-DatosMinisterio!L364</f>
        <v>1</v>
      </c>
      <c r="P364" s="14" t="n">
        <f aca="false">N364+J364</f>
        <v>6653184.15012351</v>
      </c>
      <c r="Q364" s="43" t="n">
        <f aca="false">P364-DatosMinisterio!M364</f>
        <v>1.15012350678444</v>
      </c>
      <c r="S364" s="14" t="n">
        <f aca="false">B364+DatosMinisterio!B364</f>
        <v>10222</v>
      </c>
      <c r="T364" s="14" t="n">
        <f aca="false">C364+DatosMinisterio!C364</f>
        <v>57</v>
      </c>
      <c r="U364" s="14" t="n">
        <f aca="false">D364+DatosMinisterio!D364</f>
        <v>729.545454545455</v>
      </c>
      <c r="V364" s="14" t="n">
        <f aca="false">E364+DatosMinisterio!E364</f>
        <v>333.454545454545</v>
      </c>
      <c r="W364" s="14" t="n">
        <f aca="false">F364+DatosMinisterio!F364</f>
        <v>80</v>
      </c>
      <c r="X364" s="14" t="n">
        <f aca="false">G364+DatosMinisterio!G364</f>
        <v>209</v>
      </c>
      <c r="Y364" s="14" t="n">
        <f aca="false">H364+DatosMinisterio!H364</f>
        <v>52</v>
      </c>
      <c r="Z364" s="14" t="n">
        <f aca="false">X364+0.33*Y364</f>
        <v>226.16</v>
      </c>
      <c r="AC364" s="50" t="n">
        <f aca="false">IF(T364&gt;0,S364/T364,0)</f>
        <v>179.333333333333</v>
      </c>
      <c r="AD364" s="51" t="n">
        <f aca="false">EXP((((AC364-AC$383)/AC$384+2)/4-1.9)^3)</f>
        <v>0.0530345918194579</v>
      </c>
      <c r="AE364" s="52" t="n">
        <f aca="false">S364/U364</f>
        <v>14.0114641744548</v>
      </c>
      <c r="AF364" s="51" t="n">
        <f aca="false">EXP((((AE364-AE$383)/AE$384+2)/4-1.9)^3)</f>
        <v>0.00889763548820828</v>
      </c>
      <c r="AG364" s="51" t="n">
        <f aca="false">V364/U364</f>
        <v>0.457071651090342</v>
      </c>
      <c r="AH364" s="51" t="n">
        <f aca="false">EXP((((AG364-AG$383)/AG$384+2)/4-1.9)^3)</f>
        <v>0.0317370572257385</v>
      </c>
      <c r="AI364" s="51" t="n">
        <f aca="false">W364/U364</f>
        <v>0.109657320872274</v>
      </c>
      <c r="AJ364" s="51" t="n">
        <f aca="false">EXP((((AI364-AI$383)/AI$384+2)/4-1.9)^3)</f>
        <v>0.116389929800679</v>
      </c>
      <c r="AK364" s="51" t="n">
        <f aca="false">Z364/U364</f>
        <v>0.310001246105919</v>
      </c>
      <c r="AL364" s="51" t="n">
        <f aca="false">EXP((((AK364-AK$383)/AK$384+2)/4-1.9)^3)</f>
        <v>0.170529319920649</v>
      </c>
      <c r="AM364" s="51" t="n">
        <f aca="false">0.01*AD364+0.15*AF364+0.24*AH364+0.25*AJ364+0.35*AL364</f>
        <v>0.0982646293979999</v>
      </c>
      <c r="AO364" s="44" t="n">
        <f aca="false">0.01*AD364/$AM$383</f>
        <v>0.000187963146267617</v>
      </c>
      <c r="AP364" s="43" t="n">
        <f aca="false">AO364*$J$383</f>
        <v>1232.86474953156</v>
      </c>
      <c r="AQ364" s="44" t="n">
        <f aca="false">0.15*AF364/$AM$383</f>
        <v>0.000473019826304885</v>
      </c>
      <c r="AR364" s="43" t="n">
        <f aca="false">AQ364*$J$383</f>
        <v>3102.57346326037</v>
      </c>
      <c r="AS364" s="44" t="n">
        <f aca="false">0.24*AH364/$AM$383</f>
        <v>0.0026995499766188</v>
      </c>
      <c r="AT364" s="43" t="n">
        <f aca="false">AS364*$J$383</f>
        <v>17706.5561619909</v>
      </c>
      <c r="AU364" s="44" t="n">
        <f aca="false">0.25*AJ364/$AM$383</f>
        <v>0.0103126170338395</v>
      </c>
      <c r="AV364" s="43" t="n">
        <f aca="false">AU364*$J$383</f>
        <v>67641.2491964647</v>
      </c>
      <c r="AW364" s="44" t="n">
        <f aca="false">0.35*AL364/$AM$383</f>
        <v>0.0211534193838949</v>
      </c>
      <c r="AX364" s="43" t="n">
        <f aca="false">AW364*$J$383</f>
        <v>138746.906552259</v>
      </c>
    </row>
    <row r="365" customFormat="false" ht="13.8" hidden="false" customHeight="false" outlineLevel="0" collapsed="false">
      <c r="A365" s="13" t="s">
        <v>29</v>
      </c>
      <c r="B365" s="14"/>
      <c r="C365" s="14"/>
      <c r="D365" s="14"/>
      <c r="E365" s="14"/>
      <c r="F365" s="14"/>
      <c r="G365" s="14"/>
      <c r="H365" s="14"/>
      <c r="I365" s="15" t="n">
        <f aca="false">AO365+AQ365+AS365+AU365+AW365</f>
        <v>0.0524065947916717</v>
      </c>
      <c r="J365" s="43" t="n">
        <f aca="false">AP365+AR365+AT365+AV365+AX365</f>
        <v>343738.890546374</v>
      </c>
      <c r="K365" s="15" t="n">
        <f aca="false">I365-DatosMinisterio!J365</f>
        <v>2.08166817117217E-016</v>
      </c>
      <c r="L365" s="43" t="n">
        <f aca="false">J365-DatosMinisterio!K365</f>
        <v>-0.109453626326285</v>
      </c>
      <c r="M365" s="44" t="n">
        <f aca="false">P399/P$417</f>
        <v>0.0488954154931122</v>
      </c>
      <c r="N365" s="43" t="n">
        <f aca="false">ROUND(N$383*M365,0)</f>
        <v>6093467</v>
      </c>
      <c r="O365" s="43" t="n">
        <f aca="false">N365-DatosMinisterio!L365</f>
        <v>0</v>
      </c>
      <c r="P365" s="14" t="n">
        <f aca="false">N365+J365</f>
        <v>6437205.89054637</v>
      </c>
      <c r="Q365" s="43" t="n">
        <f aca="false">P365-DatosMinisterio!M365</f>
        <v>-0.109453625977039</v>
      </c>
      <c r="S365" s="14" t="n">
        <f aca="false">B365+DatosMinisterio!B365</f>
        <v>8929</v>
      </c>
      <c r="T365" s="14" t="n">
        <f aca="false">C365+DatosMinisterio!C365</f>
        <v>36</v>
      </c>
      <c r="U365" s="14" t="n">
        <f aca="false">D365+DatosMinisterio!D365</f>
        <v>392.129545454545</v>
      </c>
      <c r="V365" s="14" t="n">
        <f aca="false">E365+DatosMinisterio!E365</f>
        <v>236.511363636364</v>
      </c>
      <c r="W365" s="14" t="n">
        <f aca="false">F365+DatosMinisterio!F365</f>
        <v>46</v>
      </c>
      <c r="X365" s="14" t="n">
        <f aca="false">G365+DatosMinisterio!G365</f>
        <v>114</v>
      </c>
      <c r="Y365" s="14" t="n">
        <f aca="false">H365+DatosMinisterio!H365</f>
        <v>18</v>
      </c>
      <c r="Z365" s="14" t="n">
        <f aca="false">X365+0.33*Y365</f>
        <v>119.94</v>
      </c>
      <c r="AC365" s="50" t="n">
        <f aca="false">IF(T365&gt;0,S365/T365,0)</f>
        <v>248.027777777778</v>
      </c>
      <c r="AD365" s="51" t="n">
        <f aca="false">EXP((((AC365-AC$383)/AC$384+2)/4-1.9)^3)</f>
        <v>0.15123794314113</v>
      </c>
      <c r="AE365" s="52" t="n">
        <f aca="false">S365/U365</f>
        <v>22.7705361748495</v>
      </c>
      <c r="AF365" s="51" t="n">
        <f aca="false">EXP((((AE365-AE$383)/AE$384+2)/4-1.9)^3)</f>
        <v>0.130138526983074</v>
      </c>
      <c r="AG365" s="51" t="n">
        <f aca="false">V365/U365</f>
        <v>0.603145991874208</v>
      </c>
      <c r="AH365" s="51" t="n">
        <f aca="false">EXP((((AG365-AG$383)/AG$384+2)/4-1.9)^3)</f>
        <v>0.147448574570445</v>
      </c>
      <c r="AI365" s="51" t="n">
        <f aca="false">W365/U365</f>
        <v>0.117308171580589</v>
      </c>
      <c r="AJ365" s="51" t="n">
        <f aca="false">EXP((((AI365-AI$383)/AI$384+2)/4-1.9)^3)</f>
        <v>0.133765967949887</v>
      </c>
      <c r="AK365" s="51" t="n">
        <f aca="false">Z365/U365</f>
        <v>0.30586830650817</v>
      </c>
      <c r="AL365" s="51" t="n">
        <f aca="false">EXP((((AK365-AK$383)/AK$384+2)/4-1.9)^3)</f>
        <v>0.165728862126284</v>
      </c>
      <c r="AM365" s="51" t="n">
        <f aca="false">0.01*AD365+0.15*AF365+0.24*AH365+0.25*AJ365+0.35*AL365</f>
        <v>0.14786741010745</v>
      </c>
      <c r="AO365" s="44" t="n">
        <f aca="false">0.01*AD365/$AM$383</f>
        <v>0.000536011660552087</v>
      </c>
      <c r="AP365" s="43" t="n">
        <f aca="false">AO365*$J$383</f>
        <v>3515.741754459</v>
      </c>
      <c r="AQ365" s="44" t="n">
        <f aca="false">0.15*AF365/$AM$383</f>
        <v>0.00691847890495044</v>
      </c>
      <c r="AR365" s="43" t="n">
        <f aca="false">AQ365*$J$383</f>
        <v>45378.8358604456</v>
      </c>
      <c r="AS365" s="44" t="n">
        <f aca="false">0.24*AH365/$AM$383</f>
        <v>0.0125419566534767</v>
      </c>
      <c r="AT365" s="43" t="n">
        <f aca="false">AS365*$J$383</f>
        <v>82263.6594208157</v>
      </c>
      <c r="AU365" s="44" t="n">
        <f aca="false">0.25*AJ365/$AM$383</f>
        <v>0.0118522040694622</v>
      </c>
      <c r="AV365" s="43" t="n">
        <f aca="false">AU365*$J$383</f>
        <v>77739.5191113161</v>
      </c>
      <c r="AW365" s="44" t="n">
        <f aca="false">0.35*AL365/$AM$383</f>
        <v>0.0205579435032303</v>
      </c>
      <c r="AX365" s="43" t="n">
        <f aca="false">AW365*$J$383</f>
        <v>134841.134399337</v>
      </c>
    </row>
    <row r="366" customFormat="false" ht="13.8" hidden="false" customHeight="false" outlineLevel="0" collapsed="false">
      <c r="A366" s="13" t="s">
        <v>30</v>
      </c>
      <c r="B366" s="14"/>
      <c r="C366" s="14"/>
      <c r="D366" s="14"/>
      <c r="E366" s="14"/>
      <c r="F366" s="14"/>
      <c r="G366" s="14"/>
      <c r="H366" s="14"/>
      <c r="I366" s="15" t="n">
        <f aca="false">AO366+AQ366+AS366+AU366+AW366</f>
        <v>0.0132257736846281</v>
      </c>
      <c r="J366" s="43" t="n">
        <f aca="false">AP366+AR366+AT366+AV366+AX366</f>
        <v>86748.8679820495</v>
      </c>
      <c r="K366" s="15" t="n">
        <f aca="false">I366-DatosMinisterio!J366</f>
        <v>0</v>
      </c>
      <c r="L366" s="43" t="n">
        <f aca="false">J366-DatosMinisterio!K366</f>
        <v>-0.132017950556474</v>
      </c>
      <c r="M366" s="44" t="n">
        <f aca="false">P400/P$417</f>
        <v>0.021426879621371</v>
      </c>
      <c r="N366" s="43" t="n">
        <f aca="false">ROUND(N$383*M366,0)</f>
        <v>2670270</v>
      </c>
      <c r="O366" s="43" t="n">
        <f aca="false">N366-DatosMinisterio!L366</f>
        <v>0</v>
      </c>
      <c r="P366" s="14" t="n">
        <f aca="false">N366+J366</f>
        <v>2757018.86798205</v>
      </c>
      <c r="Q366" s="43" t="n">
        <f aca="false">P366-DatosMinisterio!M366</f>
        <v>-0.13201795052737</v>
      </c>
      <c r="S366" s="14" t="n">
        <f aca="false">B366+DatosMinisterio!B366</f>
        <v>14416</v>
      </c>
      <c r="T366" s="14" t="n">
        <f aca="false">C366+DatosMinisterio!C366</f>
        <v>74</v>
      </c>
      <c r="U366" s="14" t="n">
        <f aca="false">D366+DatosMinisterio!D366</f>
        <v>665.5</v>
      </c>
      <c r="V366" s="14" t="n">
        <f aca="false">E366+DatosMinisterio!E366</f>
        <v>210.806818181818</v>
      </c>
      <c r="W366" s="14" t="n">
        <f aca="false">F366+DatosMinisterio!F366</f>
        <v>34</v>
      </c>
      <c r="X366" s="14" t="n">
        <f aca="false">G366+DatosMinisterio!G366</f>
        <v>78</v>
      </c>
      <c r="Y366" s="14" t="n">
        <f aca="false">H366+DatosMinisterio!H366</f>
        <v>24</v>
      </c>
      <c r="Z366" s="14" t="n">
        <f aca="false">X366+0.33*Y366</f>
        <v>85.92</v>
      </c>
      <c r="AC366" s="50" t="n">
        <f aca="false">IF(T366&gt;0,S366/T366,0)</f>
        <v>194.810810810811</v>
      </c>
      <c r="AD366" s="51" t="n">
        <f aca="false">EXP((((AC366-AC$383)/AC$384+2)/4-1.9)^3)</f>
        <v>0.0690077817269671</v>
      </c>
      <c r="AE366" s="52" t="n">
        <f aca="false">S366/U366</f>
        <v>21.6619083395943</v>
      </c>
      <c r="AF366" s="51" t="n">
        <f aca="false">EXP((((AE366-AE$383)/AE$384+2)/4-1.9)^3)</f>
        <v>0.100298268944426</v>
      </c>
      <c r="AG366" s="51" t="n">
        <f aca="false">V366/U366</f>
        <v>0.316764565261935</v>
      </c>
      <c r="AH366" s="51" t="n">
        <f aca="false">EXP((((AG366-AG$383)/AG$384+2)/4-1.9)^3)</f>
        <v>0.00391172432683095</v>
      </c>
      <c r="AI366" s="51" t="n">
        <f aca="false">W366/U366</f>
        <v>0.0510894064613073</v>
      </c>
      <c r="AJ366" s="51" t="n">
        <f aca="false">EXP((((AI366-AI$383)/AI$384+2)/4-1.9)^3)</f>
        <v>0.0322592109147042</v>
      </c>
      <c r="AK366" s="51" t="n">
        <f aca="false">Z366/U366</f>
        <v>0.129105935386927</v>
      </c>
      <c r="AL366" s="51" t="n">
        <f aca="false">EXP((((AK366-AK$383)/AK$384+2)/4-1.9)^3)</f>
        <v>0.0359389761954</v>
      </c>
      <c r="AM366" s="51" t="n">
        <f aca="false">0.01*AD366+0.15*AF366+0.24*AH366+0.25*AJ366+0.35*AL366</f>
        <v>0.0373170763944391</v>
      </c>
      <c r="AO366" s="44" t="n">
        <f aca="false">0.01*AD366/$AM$383</f>
        <v>0.000244574707287382</v>
      </c>
      <c r="AP366" s="43" t="n">
        <f aca="false">AO366*$J$383</f>
        <v>1604.1843373504</v>
      </c>
      <c r="AQ366" s="44" t="n">
        <f aca="false">0.15*AF366/$AM$383</f>
        <v>0.00533209860278586</v>
      </c>
      <c r="AR366" s="43" t="n">
        <f aca="false">AQ366*$J$383</f>
        <v>34973.6453072649</v>
      </c>
      <c r="AS366" s="44" t="n">
        <f aca="false">0.24*AH366/$AM$383</f>
        <v>0.000332730764542079</v>
      </c>
      <c r="AT366" s="43" t="n">
        <f aca="false">AS366*$J$383</f>
        <v>2182.40670490036</v>
      </c>
      <c r="AU366" s="44" t="n">
        <f aca="false">0.25*AJ366/$AM$383</f>
        <v>0.0028582961476729</v>
      </c>
      <c r="AV366" s="43" t="n">
        <f aca="false">AU366*$J$383</f>
        <v>18747.7845213899</v>
      </c>
      <c r="AW366" s="44" t="n">
        <f aca="false">0.35*AL366/$AM$383</f>
        <v>0.00445807346233988</v>
      </c>
      <c r="AX366" s="43" t="n">
        <f aca="false">AW366*$J$383</f>
        <v>29240.8471111439</v>
      </c>
    </row>
    <row r="367" customFormat="false" ht="13.8" hidden="false" customHeight="false" outlineLevel="0" collapsed="false">
      <c r="A367" s="13" t="s">
        <v>31</v>
      </c>
      <c r="B367" s="14"/>
      <c r="C367" s="14"/>
      <c r="D367" s="14"/>
      <c r="E367" s="14"/>
      <c r="F367" s="14"/>
      <c r="G367" s="14"/>
      <c r="H367" s="14"/>
      <c r="I367" s="15" t="n">
        <f aca="false">AO367+AQ367+AS367+AU367+AW367</f>
        <v>0.0127670198972133</v>
      </c>
      <c r="J367" s="43" t="n">
        <f aca="false">AP367+AR367+AT367+AV367+AX367</f>
        <v>83739.8665663543</v>
      </c>
      <c r="K367" s="15" t="n">
        <f aca="false">I367-DatosMinisterio!J367</f>
        <v>0</v>
      </c>
      <c r="L367" s="43" t="n">
        <f aca="false">J367-DatosMinisterio!K367</f>
        <v>-0.133433645663899</v>
      </c>
      <c r="M367" s="44" t="n">
        <f aca="false">P401/P$417</f>
        <v>0.0207084341476825</v>
      </c>
      <c r="N367" s="43" t="n">
        <f aca="false">ROUND(N$383*M367,0)</f>
        <v>2580736</v>
      </c>
      <c r="O367" s="43" t="n">
        <f aca="false">N367-DatosMinisterio!L367</f>
        <v>0</v>
      </c>
      <c r="P367" s="14" t="n">
        <f aca="false">N367+J367</f>
        <v>2664475.86656635</v>
      </c>
      <c r="Q367" s="43" t="n">
        <f aca="false">P367-DatosMinisterio!M367</f>
        <v>-0.13343364559114</v>
      </c>
      <c r="S367" s="14" t="n">
        <f aca="false">B367+DatosMinisterio!B367</f>
        <v>6171</v>
      </c>
      <c r="T367" s="14" t="n">
        <f aca="false">C367+DatosMinisterio!C367</f>
        <v>41</v>
      </c>
      <c r="U367" s="14" t="n">
        <f aca="false">D367+DatosMinisterio!D367</f>
        <v>381.743333333333</v>
      </c>
      <c r="V367" s="14" t="n">
        <f aca="false">E367+DatosMinisterio!E367</f>
        <v>194.979772727273</v>
      </c>
      <c r="W367" s="14" t="n">
        <f aca="false">F367+DatosMinisterio!F367</f>
        <v>22</v>
      </c>
      <c r="X367" s="14" t="n">
        <f aca="false">G367+DatosMinisterio!G367</f>
        <v>35</v>
      </c>
      <c r="Y367" s="14" t="n">
        <f aca="false">H367+DatosMinisterio!H367</f>
        <v>6</v>
      </c>
      <c r="Z367" s="14" t="n">
        <f aca="false">X367+0.33*Y367</f>
        <v>36.98</v>
      </c>
      <c r="AC367" s="50" t="n">
        <f aca="false">IF(T367&gt;0,S367/T367,0)</f>
        <v>150.512195121951</v>
      </c>
      <c r="AD367" s="51" t="n">
        <f aca="false">EXP((((AC367-AC$383)/AC$384+2)/4-1.9)^3)</f>
        <v>0.0310527099289586</v>
      </c>
      <c r="AE367" s="52" t="n">
        <f aca="false">S367/U367</f>
        <v>16.1653117714346</v>
      </c>
      <c r="AF367" s="51" t="n">
        <f aca="false">EXP((((AE367-AE$383)/AE$384+2)/4-1.9)^3)</f>
        <v>0.0198098687453476</v>
      </c>
      <c r="AG367" s="51" t="n">
        <f aca="false">V367/U367</f>
        <v>0.510761434979716</v>
      </c>
      <c r="AH367" s="51" t="n">
        <f aca="false">EXP((((AG367-AG$383)/AG$384+2)/4-1.9)^3)</f>
        <v>0.0598781414286269</v>
      </c>
      <c r="AI367" s="51" t="n">
        <f aca="false">W367/U367</f>
        <v>0.0576303449962017</v>
      </c>
      <c r="AJ367" s="51" t="n">
        <f aca="false">EXP((((AI367-AI$383)/AI$384+2)/4-1.9)^3)</f>
        <v>0.0379882856710499</v>
      </c>
      <c r="AK367" s="51" t="n">
        <f aca="false">Z367/U367</f>
        <v>0.0968713708163426</v>
      </c>
      <c r="AL367" s="51" t="n">
        <f aca="false">EXP((((AK367-AK$383)/AK$384+2)/4-1.9)^3)</f>
        <v>0.0253510015082352</v>
      </c>
      <c r="AM367" s="51" t="n">
        <f aca="false">0.01*AD367+0.15*AF367+0.24*AH367+0.25*AJ367+0.35*AL367</f>
        <v>0.036022683299607</v>
      </c>
      <c r="AO367" s="44" t="n">
        <f aca="false">0.01*AD367/$AM$383</f>
        <v>0.000110055811841683</v>
      </c>
      <c r="AP367" s="43" t="n">
        <f aca="false">AO367*$J$383</f>
        <v>721.864544167111</v>
      </c>
      <c r="AQ367" s="44" t="n">
        <f aca="false">0.15*AF367/$AM$383</f>
        <v>0.00105314054340226</v>
      </c>
      <c r="AR367" s="43" t="n">
        <f aca="false">AQ367*$J$383</f>
        <v>6907.62991599725</v>
      </c>
      <c r="AS367" s="44" t="n">
        <f aca="false">0.24*AH367/$AM$383</f>
        <v>0.00509322695371185</v>
      </c>
      <c r="AT367" s="43" t="n">
        <f aca="false">AS367*$J$383</f>
        <v>33406.8677678715</v>
      </c>
      <c r="AU367" s="44" t="n">
        <f aca="false">0.25*AJ367/$AM$383</f>
        <v>0.00336591526920351</v>
      </c>
      <c r="AV367" s="43" t="n">
        <f aca="false">AU367*$J$383</f>
        <v>22077.2974261816</v>
      </c>
      <c r="AW367" s="44" t="n">
        <f aca="false">0.35*AL367/$AM$383</f>
        <v>0.00314468131905402</v>
      </c>
      <c r="AX367" s="43" t="n">
        <f aca="false">AW367*$J$383</f>
        <v>20626.2069121369</v>
      </c>
    </row>
    <row r="368" customFormat="false" ht="13.8" hidden="false" customHeight="false" outlineLevel="0" collapsed="false">
      <c r="A368" s="13" t="s">
        <v>32</v>
      </c>
      <c r="B368" s="14"/>
      <c r="C368" s="14"/>
      <c r="D368" s="14"/>
      <c r="E368" s="14"/>
      <c r="F368" s="14"/>
      <c r="G368" s="14"/>
      <c r="H368" s="14"/>
      <c r="I368" s="15" t="n">
        <f aca="false">AO368+AQ368+AS368+AU368+AW368</f>
        <v>0.0201149188237031</v>
      </c>
      <c r="J368" s="43" t="n">
        <f aca="false">AP368+AR368+AT368+AV368+AX368</f>
        <v>131935.301413418</v>
      </c>
      <c r="K368" s="15" t="n">
        <f aca="false">I368-DatosMinisterio!J368</f>
        <v>-1.07552855510562E-016</v>
      </c>
      <c r="L368" s="43" t="n">
        <f aca="false">J368-DatosMinisterio!K368</f>
        <v>0.301413417997537</v>
      </c>
      <c r="M368" s="44" t="n">
        <f aca="false">P402/P$417</f>
        <v>0.020987847324574</v>
      </c>
      <c r="N368" s="43" t="n">
        <f aca="false">ROUND(N$383*M368,0)</f>
        <v>2615557</v>
      </c>
      <c r="O368" s="43" t="n">
        <f aca="false">N368-DatosMinisterio!L368</f>
        <v>0</v>
      </c>
      <c r="P368" s="14" t="n">
        <f aca="false">N368+J368</f>
        <v>2747492.30141342</v>
      </c>
      <c r="Q368" s="43" t="n">
        <f aca="false">P368-DatosMinisterio!M368</f>
        <v>0.30141341779381</v>
      </c>
      <c r="S368" s="14" t="n">
        <f aca="false">B368+DatosMinisterio!B368</f>
        <v>7967</v>
      </c>
      <c r="T368" s="14" t="n">
        <f aca="false">C368+DatosMinisterio!C368</f>
        <v>39</v>
      </c>
      <c r="U368" s="14" t="n">
        <f aca="false">D368+DatosMinisterio!D368</f>
        <v>318.545454545455</v>
      </c>
      <c r="V368" s="14" t="n">
        <f aca="false">E368+DatosMinisterio!E368</f>
        <v>154.113636363636</v>
      </c>
      <c r="W368" s="14" t="n">
        <f aca="false">F368+DatosMinisterio!F368</f>
        <v>11</v>
      </c>
      <c r="X368" s="14" t="n">
        <f aca="false">G368+DatosMinisterio!G368</f>
        <v>28</v>
      </c>
      <c r="Y368" s="14" t="n">
        <f aca="false">H368+DatosMinisterio!H368</f>
        <v>11</v>
      </c>
      <c r="Z368" s="14" t="n">
        <f aca="false">X368+0.33*Y368</f>
        <v>31.63</v>
      </c>
      <c r="AC368" s="50" t="n">
        <f aca="false">IF(T368&gt;0,S368/T368,0)</f>
        <v>204.282051282051</v>
      </c>
      <c r="AD368" s="51" t="n">
        <f aca="false">EXP((((AC368-AC$383)/AC$384+2)/4-1.9)^3)</f>
        <v>0.0804223538643704</v>
      </c>
      <c r="AE368" s="52" t="n">
        <f aca="false">S368/U368</f>
        <v>25.0105593607306</v>
      </c>
      <c r="AF368" s="51" t="n">
        <f aca="false">EXP((((AE368-AE$383)/AE$384+2)/4-1.9)^3)</f>
        <v>0.207124690509651</v>
      </c>
      <c r="AG368" s="51" t="n">
        <f aca="false">V368/U368</f>
        <v>0.48380422374429</v>
      </c>
      <c r="AH368" s="51" t="n">
        <f aca="false">EXP((((AG368-AG$383)/AG$384+2)/4-1.9)^3)</f>
        <v>0.044005694170133</v>
      </c>
      <c r="AI368" s="51" t="n">
        <f aca="false">W368/U368</f>
        <v>0.0345319634703196</v>
      </c>
      <c r="AJ368" s="51" t="n">
        <f aca="false">EXP((((AI368-AI$383)/AI$384+2)/4-1.9)^3)</f>
        <v>0.0208185417552971</v>
      </c>
      <c r="AK368" s="51" t="n">
        <f aca="false">Z368/U368</f>
        <v>0.0992950913242008</v>
      </c>
      <c r="AL368" s="51" t="n">
        <f aca="false">EXP((((AK368-AK$383)/AK$384+2)/4-1.9)^3)</f>
        <v>0.0260461709534141</v>
      </c>
      <c r="AM368" s="51" t="n">
        <f aca="false">0.01*AD368+0.15*AF368+0.24*AH368+0.25*AJ368+0.35*AL368</f>
        <v>0.0567550889884426</v>
      </c>
      <c r="AO368" s="44" t="n">
        <f aca="false">0.01*AD368/$AM$383</f>
        <v>0.000285029791764111</v>
      </c>
      <c r="AP368" s="43" t="n">
        <f aca="false">AO368*$J$383</f>
        <v>1869.53235147477</v>
      </c>
      <c r="AQ368" s="44" t="n">
        <f aca="false">0.15*AF368/$AM$383</f>
        <v>0.0110112495907671</v>
      </c>
      <c r="AR368" s="43" t="n">
        <f aca="false">AQ368*$J$383</f>
        <v>72223.63393206</v>
      </c>
      <c r="AS368" s="44" t="n">
        <f aca="false">0.24*AH368/$AM$383</f>
        <v>0.00374311864591321</v>
      </c>
      <c r="AT368" s="43" t="n">
        <f aca="false">AS368*$J$383</f>
        <v>24551.4034186805</v>
      </c>
      <c r="AU368" s="44" t="n">
        <f aca="false">0.25*AJ368/$AM$383</f>
        <v>0.00184460673438883</v>
      </c>
      <c r="AV368" s="43" t="n">
        <f aca="false">AU368*$J$383</f>
        <v>12098.9176055749</v>
      </c>
      <c r="AW368" s="44" t="n">
        <f aca="false">0.35*AL368/$AM$383</f>
        <v>0.00323091406086981</v>
      </c>
      <c r="AX368" s="43" t="n">
        <f aca="false">AW368*$J$383</f>
        <v>21191.8141056278</v>
      </c>
    </row>
    <row r="369" customFormat="false" ht="13.8" hidden="false" customHeight="false" outlineLevel="0" collapsed="false">
      <c r="A369" s="13" t="s">
        <v>33</v>
      </c>
      <c r="B369" s="14"/>
      <c r="C369" s="14"/>
      <c r="D369" s="14"/>
      <c r="E369" s="14"/>
      <c r="F369" s="14"/>
      <c r="G369" s="14"/>
      <c r="H369" s="14"/>
      <c r="I369" s="15" t="n">
        <f aca="false">AO369+AQ369+AS369+AU369+AW369</f>
        <v>0.0298283391340286</v>
      </c>
      <c r="J369" s="43" t="n">
        <f aca="false">AP369+AR369+AT369+AV369+AX369</f>
        <v>195646.373162207</v>
      </c>
      <c r="K369" s="15" t="n">
        <f aca="false">I369-DatosMinisterio!J369</f>
        <v>0</v>
      </c>
      <c r="L369" s="43" t="n">
        <f aca="false">J369-DatosMinisterio!K369</f>
        <v>0.373162206902634</v>
      </c>
      <c r="M369" s="44" t="n">
        <f aca="false">P403/P$417</f>
        <v>0.0205450400500995</v>
      </c>
      <c r="N369" s="43" t="n">
        <f aca="false">ROUND(N$383*M369,0)</f>
        <v>2560373</v>
      </c>
      <c r="O369" s="43" t="n">
        <f aca="false">N369-DatosMinisterio!L369</f>
        <v>0</v>
      </c>
      <c r="P369" s="14" t="n">
        <f aca="false">N369+J369</f>
        <v>2756019.37316221</v>
      </c>
      <c r="Q369" s="43" t="n">
        <f aca="false">P369-DatosMinisterio!M369</f>
        <v>0.373162206728011</v>
      </c>
      <c r="S369" s="14" t="n">
        <f aca="false">B369+DatosMinisterio!B369</f>
        <v>9001</v>
      </c>
      <c r="T369" s="14" t="n">
        <f aca="false">C369+DatosMinisterio!C369</f>
        <v>43</v>
      </c>
      <c r="U369" s="14" t="n">
        <f aca="false">D369+DatosMinisterio!D369</f>
        <v>386.886363636364</v>
      </c>
      <c r="V369" s="14" t="n">
        <f aca="false">E369+DatosMinisterio!E369</f>
        <v>244.818181818182</v>
      </c>
      <c r="W369" s="14" t="n">
        <f aca="false">F369+DatosMinisterio!F369</f>
        <v>16</v>
      </c>
      <c r="X369" s="14" t="n">
        <f aca="false">G369+DatosMinisterio!G369</f>
        <v>37</v>
      </c>
      <c r="Y369" s="14" t="n">
        <f aca="false">H369+DatosMinisterio!H369</f>
        <v>16</v>
      </c>
      <c r="Z369" s="14" t="n">
        <f aca="false">X369+0.33*Y369</f>
        <v>42.28</v>
      </c>
      <c r="AC369" s="50" t="n">
        <f aca="false">IF(T369&gt;0,S369/T369,0)</f>
        <v>209.325581395349</v>
      </c>
      <c r="AD369" s="51" t="n">
        <f aca="false">EXP((((AC369-AC$383)/AC$384+2)/4-1.9)^3)</f>
        <v>0.087039908122559</v>
      </c>
      <c r="AE369" s="52" t="n">
        <f aca="false">S369/U369</f>
        <v>23.2652293955237</v>
      </c>
      <c r="AF369" s="51" t="n">
        <f aca="false">EXP((((AE369-AE$383)/AE$384+2)/4-1.9)^3)</f>
        <v>0.145208503569875</v>
      </c>
      <c r="AG369" s="51" t="n">
        <f aca="false">V369/U369</f>
        <v>0.632790929918346</v>
      </c>
      <c r="AH369" s="51" t="n">
        <f aca="false">EXP((((AG369-AG$383)/AG$384+2)/4-1.9)^3)</f>
        <v>0.187802319201759</v>
      </c>
      <c r="AI369" s="51" t="n">
        <f aca="false">W369/U369</f>
        <v>0.0413558127239617</v>
      </c>
      <c r="AJ369" s="51" t="n">
        <f aca="false">EXP((((AI369-AI$383)/AI$384+2)/4-1.9)^3)</f>
        <v>0.0250429056959727</v>
      </c>
      <c r="AK369" s="51" t="n">
        <f aca="false">Z369/U369</f>
        <v>0.109282735123069</v>
      </c>
      <c r="AL369" s="51" t="n">
        <f aca="false">EXP((((AK369-AK$383)/AK$384+2)/4-1.9)^3)</f>
        <v>0.0290770144198797</v>
      </c>
      <c r="AM369" s="51" t="n">
        <f aca="false">0.01*AD369+0.15*AF369+0.24*AH369+0.25*AJ369+0.35*AL369</f>
        <v>0.0841619126960801</v>
      </c>
      <c r="AO369" s="44" t="n">
        <f aca="false">0.01*AD369/$AM$383</f>
        <v>0.000308483471264467</v>
      </c>
      <c r="AP369" s="43" t="n">
        <f aca="false">AO369*$J$383</f>
        <v>2023.36684125093</v>
      </c>
      <c r="AQ369" s="44" t="n">
        <f aca="false">0.15*AF369/$AM$383</f>
        <v>0.00771963531520731</v>
      </c>
      <c r="AR369" s="43" t="n">
        <f aca="false">AQ369*$J$383</f>
        <v>50633.682444364</v>
      </c>
      <c r="AS369" s="44" t="n">
        <f aca="false">0.24*AH369/$AM$383</f>
        <v>0.0159744409446666</v>
      </c>
      <c r="AT369" s="43" t="n">
        <f aca="false">AS369*$J$383</f>
        <v>104777.588188021</v>
      </c>
      <c r="AU369" s="44" t="n">
        <f aca="false">0.25*AJ369/$AM$383</f>
        <v>0.00221890241105393</v>
      </c>
      <c r="AV369" s="43" t="n">
        <f aca="false">AU369*$J$383</f>
        <v>14553.9517695884</v>
      </c>
      <c r="AW369" s="44" t="n">
        <f aca="false">0.35*AL369/$AM$383</f>
        <v>0.00360687699183628</v>
      </c>
      <c r="AX369" s="43" t="n">
        <f aca="false">AW369*$J$383</f>
        <v>23657.7839189825</v>
      </c>
    </row>
    <row r="370" customFormat="false" ht="13.8" hidden="false" customHeight="false" outlineLevel="0" collapsed="false">
      <c r="A370" s="13" t="s">
        <v>34</v>
      </c>
      <c r="B370" s="14"/>
      <c r="C370" s="14"/>
      <c r="D370" s="14"/>
      <c r="E370" s="14"/>
      <c r="F370" s="14"/>
      <c r="G370" s="14"/>
      <c r="H370" s="14"/>
      <c r="I370" s="15" t="n">
        <f aca="false">AO370+AQ370+AS370+AU370+AW370</f>
        <v>0.0313793733108836</v>
      </c>
      <c r="J370" s="43" t="n">
        <f aca="false">AP370+AR370+AT370+AV370+AX370</f>
        <v>205819.725757831</v>
      </c>
      <c r="K370" s="15" t="n">
        <f aca="false">I370-DatosMinisterio!J370</f>
        <v>-2.56739074444567E-016</v>
      </c>
      <c r="L370" s="43" t="n">
        <f aca="false">J370-DatosMinisterio!K370</f>
        <v>-0.274242169281933</v>
      </c>
      <c r="M370" s="44" t="n">
        <f aca="false">P404/P$417</f>
        <v>0.0214116459157783</v>
      </c>
      <c r="N370" s="43" t="n">
        <f aca="false">ROUND(N$383*M370,0)</f>
        <v>2668372</v>
      </c>
      <c r="O370" s="43" t="n">
        <f aca="false">N370-DatosMinisterio!L370</f>
        <v>0</v>
      </c>
      <c r="P370" s="14" t="n">
        <f aca="false">N370+J370</f>
        <v>2874191.72575783</v>
      </c>
      <c r="Q370" s="43" t="n">
        <f aca="false">P370-DatosMinisterio!M370</f>
        <v>-0.274242169223726</v>
      </c>
      <c r="S370" s="14" t="n">
        <f aca="false">B370+DatosMinisterio!B370</f>
        <v>6472</v>
      </c>
      <c r="T370" s="14" t="n">
        <f aca="false">C370+DatosMinisterio!C370</f>
        <v>42</v>
      </c>
      <c r="U370" s="14" t="n">
        <f aca="false">D370+DatosMinisterio!D370</f>
        <v>426.727272727273</v>
      </c>
      <c r="V370" s="14" t="n">
        <f aca="false">E370+DatosMinisterio!E370</f>
        <v>252.454545454545</v>
      </c>
      <c r="W370" s="14" t="n">
        <f aca="false">F370+DatosMinisterio!F370</f>
        <v>46</v>
      </c>
      <c r="X370" s="14" t="n">
        <f aca="false">G370+DatosMinisterio!G370</f>
        <v>71</v>
      </c>
      <c r="Y370" s="14" t="n">
        <f aca="false">H370+DatosMinisterio!H370</f>
        <v>49</v>
      </c>
      <c r="Z370" s="14" t="n">
        <f aca="false">X370+0.33*Y370</f>
        <v>87.17</v>
      </c>
      <c r="AC370" s="50" t="n">
        <f aca="false">IF(T370&gt;0,S370/T370,0)</f>
        <v>154.095238095238</v>
      </c>
      <c r="AD370" s="51" t="n">
        <f aca="false">EXP((((AC370-AC$383)/AC$384+2)/4-1.9)^3)</f>
        <v>0.0332981690875485</v>
      </c>
      <c r="AE370" s="52" t="n">
        <f aca="false">S370/U370</f>
        <v>15.1665956540264</v>
      </c>
      <c r="AF370" s="51" t="n">
        <f aca="false">EXP((((AE370-AE$383)/AE$384+2)/4-1.9)^3)</f>
        <v>0.0138370757683349</v>
      </c>
      <c r="AG370" s="51" t="n">
        <f aca="false">V370/U370</f>
        <v>0.591606305922453</v>
      </c>
      <c r="AH370" s="51" t="n">
        <f aca="false">EXP((((AG370-AG$383)/AG$384+2)/4-1.9)^3)</f>
        <v>0.133398996003896</v>
      </c>
      <c r="AI370" s="51" t="n">
        <f aca="false">W370/U370</f>
        <v>0.107797187899446</v>
      </c>
      <c r="AJ370" s="51" t="n">
        <f aca="false">EXP((((AI370-AI$383)/AI$384+2)/4-1.9)^3)</f>
        <v>0.112412277870927</v>
      </c>
      <c r="AK370" s="51" t="n">
        <f aca="false">Z370/U370</f>
        <v>0.20427567106945</v>
      </c>
      <c r="AL370" s="51" t="n">
        <f aca="false">EXP((((AK370-AK$383)/AK$384+2)/4-1.9)^3)</f>
        <v>0.0743167121678719</v>
      </c>
      <c r="AM370" s="51" t="n">
        <f aca="false">0.01*AD370+0.15*AF370+0.24*AH370+0.25*AJ370+0.35*AL370</f>
        <v>0.0885382208235477</v>
      </c>
      <c r="AO370" s="44" t="n">
        <f aca="false">0.01*AD370/$AM$383</f>
        <v>0.000118014081223689</v>
      </c>
      <c r="AP370" s="43" t="n">
        <f aca="false">AO370*$J$383</f>
        <v>774.063445830433</v>
      </c>
      <c r="AQ370" s="44" t="n">
        <f aca="false">0.15*AF370/$AM$383</f>
        <v>0.00073561242030868</v>
      </c>
      <c r="AR370" s="43" t="n">
        <f aca="false">AQ370*$J$383</f>
        <v>4824.938506961</v>
      </c>
      <c r="AS370" s="44" t="n">
        <f aca="false">0.24*AH370/$AM$383</f>
        <v>0.0113469013204928</v>
      </c>
      <c r="AT370" s="43" t="n">
        <f aca="false">AS370*$J$383</f>
        <v>74425.1994725139</v>
      </c>
      <c r="AU370" s="44" t="n">
        <f aca="false">0.25*AJ370/$AM$383</f>
        <v>0.00996018103602003</v>
      </c>
      <c r="AV370" s="43" t="n">
        <f aca="false">AU370*$J$383</f>
        <v>65329.5943491951</v>
      </c>
      <c r="AW370" s="44" t="n">
        <f aca="false">0.35*AL370/$AM$383</f>
        <v>0.00921866445283845</v>
      </c>
      <c r="AX370" s="43" t="n">
        <f aca="false">AW370*$J$383</f>
        <v>60465.9299833302</v>
      </c>
    </row>
    <row r="371" customFormat="false" ht="13.8" hidden="false" customHeight="false" outlineLevel="0" collapsed="false">
      <c r="A371" s="13" t="s">
        <v>35</v>
      </c>
      <c r="B371" s="14"/>
      <c r="C371" s="14"/>
      <c r="D371" s="14"/>
      <c r="E371" s="14"/>
      <c r="F371" s="14"/>
      <c r="G371" s="14"/>
      <c r="H371" s="14"/>
      <c r="I371" s="15" t="n">
        <f aca="false">AO371+AQ371+AS371+AU371+AW371</f>
        <v>0.0085295671083408</v>
      </c>
      <c r="J371" s="43" t="n">
        <f aca="false">AP371+AR371+AT371+AV371+AX371</f>
        <v>55946.0874402747</v>
      </c>
      <c r="K371" s="15" t="n">
        <f aca="false">I371-DatosMinisterio!J371</f>
        <v>0</v>
      </c>
      <c r="L371" s="43" t="n">
        <f aca="false">J371-DatosMinisterio!K371</f>
        <v>0.0874402746703709</v>
      </c>
      <c r="M371" s="44" t="n">
        <f aca="false">P405/P$417</f>
        <v>0.0103805856037156</v>
      </c>
      <c r="N371" s="43" t="n">
        <f aca="false">ROUND(N$383*M371,0)</f>
        <v>1293654</v>
      </c>
      <c r="O371" s="43" t="n">
        <f aca="false">N371-DatosMinisterio!L371</f>
        <v>0</v>
      </c>
      <c r="P371" s="14" t="n">
        <f aca="false">N371+J371</f>
        <v>1349600.08744027</v>
      </c>
      <c r="Q371" s="43" t="n">
        <f aca="false">P371-DatosMinisterio!M371</f>
        <v>0.0874402746558189</v>
      </c>
      <c r="S371" s="14" t="n">
        <f aca="false">B371+DatosMinisterio!B371</f>
        <v>3448</v>
      </c>
      <c r="T371" s="14" t="n">
        <f aca="false">C371+DatosMinisterio!C371</f>
        <v>63</v>
      </c>
      <c r="U371" s="14" t="n">
        <f aca="false">D371+DatosMinisterio!D371</f>
        <v>200.116306818182</v>
      </c>
      <c r="V371" s="14" t="n">
        <f aca="false">E371+DatosMinisterio!E371</f>
        <v>47.3136363636364</v>
      </c>
      <c r="W371" s="14" t="n">
        <f aca="false">F371+DatosMinisterio!F371</f>
        <v>12</v>
      </c>
      <c r="X371" s="14" t="n">
        <f aca="false">G371+DatosMinisterio!G371</f>
        <v>18</v>
      </c>
      <c r="Y371" s="14" t="n">
        <f aca="false">H371+DatosMinisterio!H371</f>
        <v>8</v>
      </c>
      <c r="Z371" s="14" t="n">
        <f aca="false">X371+0.33*Y371</f>
        <v>20.64</v>
      </c>
      <c r="AC371" s="50" t="n">
        <f aca="false">IF(T371&gt;0,S371/T371,0)</f>
        <v>54.7301587301587</v>
      </c>
      <c r="AD371" s="51" t="n">
        <f aca="false">EXP((((AC371-AC$383)/AC$384+2)/4-1.9)^3)</f>
        <v>0.00331139814346595</v>
      </c>
      <c r="AE371" s="52" t="n">
        <f aca="false">S371/U371</f>
        <v>17.2299801791401</v>
      </c>
      <c r="AF371" s="51" t="n">
        <f aca="false">EXP((((AE371-AE$383)/AE$384+2)/4-1.9)^3)</f>
        <v>0.0283887939998191</v>
      </c>
      <c r="AG371" s="51" t="n">
        <f aca="false">V371/U371</f>
        <v>0.23643068931221</v>
      </c>
      <c r="AH371" s="51" t="n">
        <f aca="false">EXP((((AG371-AG$383)/AG$384+2)/4-1.9)^3)</f>
        <v>0.000862312275162074</v>
      </c>
      <c r="AI371" s="51" t="n">
        <f aca="false">W371/U371</f>
        <v>0.0599651282336663</v>
      </c>
      <c r="AJ371" s="51" t="n">
        <f aca="false">EXP((((AI371-AI$383)/AI$384+2)/4-1.9)^3)</f>
        <v>0.0402193618176875</v>
      </c>
      <c r="AK371" s="51" t="n">
        <f aca="false">Z371/U371</f>
        <v>0.103140020561906</v>
      </c>
      <c r="AL371" s="51" t="n">
        <f aca="false">EXP((((AK371-AK$383)/AK$384+2)/4-1.9)^3)</f>
        <v>0.027180867580832</v>
      </c>
      <c r="AM371" s="51" t="n">
        <f aca="false">0.01*AD371+0.15*AF371+0.24*AH371+0.25*AJ371+0.35*AL371</f>
        <v>0.0240665321351595</v>
      </c>
      <c r="AO371" s="44" t="n">
        <f aca="false">0.01*AD371/$AM$383</f>
        <v>1.17361290478009E-005</v>
      </c>
      <c r="AP371" s="43" t="n">
        <f aca="false">AO371*$J$383</f>
        <v>76.9781741064629</v>
      </c>
      <c r="AQ371" s="44" t="n">
        <f aca="false">0.15*AF371/$AM$383</f>
        <v>0.00150921696270834</v>
      </c>
      <c r="AR371" s="43" t="n">
        <f aca="false">AQ371*$J$383</f>
        <v>9899.07026811011</v>
      </c>
      <c r="AS371" s="44" t="n">
        <f aca="false">0.24*AH371/$AM$383</f>
        <v>7.33481704272193E-005</v>
      </c>
      <c r="AT371" s="43" t="n">
        <f aca="false">AS371*$J$383</f>
        <v>481.096297641254</v>
      </c>
      <c r="AU371" s="44" t="n">
        <f aca="false">0.25*AJ371/$AM$383</f>
        <v>0.00356359761090619</v>
      </c>
      <c r="AV371" s="43" t="n">
        <f aca="false">AU371*$J$383</f>
        <v>23373.9111269497</v>
      </c>
      <c r="AW371" s="44" t="n">
        <f aca="false">0.35*AL371/$AM$383</f>
        <v>0.00337166823525126</v>
      </c>
      <c r="AX371" s="43" t="n">
        <f aca="false">AW371*$J$383</f>
        <v>22115.0315734671</v>
      </c>
    </row>
    <row r="372" customFormat="false" ht="13.8" hidden="false" customHeight="false" outlineLevel="0" collapsed="false">
      <c r="A372" s="13" t="s">
        <v>36</v>
      </c>
      <c r="B372" s="14"/>
      <c r="C372" s="14"/>
      <c r="D372" s="14"/>
      <c r="E372" s="14"/>
      <c r="F372" s="14"/>
      <c r="G372" s="14"/>
      <c r="H372" s="14"/>
      <c r="I372" s="15" t="n">
        <f aca="false">AO372+AQ372+AS372+AU372+AW372</f>
        <v>0.0921634936413679</v>
      </c>
      <c r="J372" s="43" t="n">
        <f aca="false">AP372+AR372+AT372+AV372+AX372</f>
        <v>604507.451382742</v>
      </c>
      <c r="K372" s="15" t="n">
        <f aca="false">I372-DatosMinisterio!J372</f>
        <v>-7.35522753814166E-016</v>
      </c>
      <c r="L372" s="43" t="n">
        <f aca="false">J372-DatosMinisterio!K372</f>
        <v>0.451382742146961</v>
      </c>
      <c r="M372" s="44" t="n">
        <f aca="false">P406/P$417</f>
        <v>0.0548895569420909</v>
      </c>
      <c r="N372" s="43" t="n">
        <f aca="false">ROUND(N$383*M372,0)</f>
        <v>6840471</v>
      </c>
      <c r="O372" s="43" t="n">
        <f aca="false">N372-DatosMinisterio!L372</f>
        <v>-1</v>
      </c>
      <c r="P372" s="14" t="n">
        <f aca="false">N372+J372</f>
        <v>7444978.45138274</v>
      </c>
      <c r="Q372" s="43" t="n">
        <f aca="false">P372-DatosMinisterio!M372</f>
        <v>-0.548617257736623</v>
      </c>
      <c r="S372" s="14" t="n">
        <f aca="false">B372+DatosMinisterio!B372</f>
        <v>6125</v>
      </c>
      <c r="T372" s="14" t="n">
        <f aca="false">C372+DatosMinisterio!C372</f>
        <v>24</v>
      </c>
      <c r="U372" s="14" t="n">
        <f aca="false">D372+DatosMinisterio!D372</f>
        <v>286.545454545455</v>
      </c>
      <c r="V372" s="14" t="n">
        <f aca="false">E372+DatosMinisterio!E372</f>
        <v>245.545454545454</v>
      </c>
      <c r="W372" s="14" t="n">
        <f aca="false">F372+DatosMinisterio!F372</f>
        <v>32</v>
      </c>
      <c r="X372" s="14" t="n">
        <f aca="false">G372+DatosMinisterio!G372</f>
        <v>76</v>
      </c>
      <c r="Y372" s="14" t="n">
        <f aca="false">H372+DatosMinisterio!H372</f>
        <v>46</v>
      </c>
      <c r="Z372" s="14" t="n">
        <f aca="false">X372+0.33*Y372</f>
        <v>91.18</v>
      </c>
      <c r="AC372" s="50" t="n">
        <f aca="false">IF(T372&gt;0,S372/T372,0)</f>
        <v>255.208333333333</v>
      </c>
      <c r="AD372" s="51" t="n">
        <f aca="false">EXP((((AC372-AC$383)/AC$384+2)/4-1.9)^3)</f>
        <v>0.165866231356473</v>
      </c>
      <c r="AE372" s="52" t="n">
        <f aca="false">S372/U372</f>
        <v>21.3753172588832</v>
      </c>
      <c r="AF372" s="51" t="n">
        <f aca="false">EXP((((AE372-AE$383)/AE$384+2)/4-1.9)^3)</f>
        <v>0.0934466559578421</v>
      </c>
      <c r="AG372" s="51" t="n">
        <f aca="false">V372/U372</f>
        <v>0.856916243654819</v>
      </c>
      <c r="AH372" s="51" t="n">
        <f aca="false">EXP((((AG372-AG$383)/AG$384+2)/4-1.9)^3)</f>
        <v>0.629397270277719</v>
      </c>
      <c r="AI372" s="51" t="n">
        <f aca="false">W372/U372</f>
        <v>0.111675126903553</v>
      </c>
      <c r="AJ372" s="51" t="n">
        <f aca="false">EXP((((AI372-AI$383)/AI$384+2)/4-1.9)^3)</f>
        <v>0.120813394353093</v>
      </c>
      <c r="AK372" s="51" t="n">
        <f aca="false">Z372/U372</f>
        <v>0.318204314720812</v>
      </c>
      <c r="AL372" s="51" t="n">
        <f aca="false">EXP((((AK372-AK$383)/AK$384+2)/4-1.9)^3)</f>
        <v>0.180310906355782</v>
      </c>
      <c r="AM372" s="51" t="n">
        <f aca="false">0.01*AD372+0.15*AF372+0.24*AH372+0.25*AJ372+0.35*AL372</f>
        <v>0.260043171386691</v>
      </c>
      <c r="AO372" s="44" t="n">
        <f aca="false">0.01*AD372/$AM$383</f>
        <v>0.000587856673083258</v>
      </c>
      <c r="AP372" s="43" t="n">
        <f aca="false">AO372*$J$383</f>
        <v>3855.79718371692</v>
      </c>
      <c r="AQ372" s="44" t="n">
        <f aca="false">0.15*AF372/$AM$383</f>
        <v>0.00496785028208116</v>
      </c>
      <c r="AR372" s="43" t="n">
        <f aca="false">AQ372*$J$383</f>
        <v>32584.512524642</v>
      </c>
      <c r="AS372" s="44" t="n">
        <f aca="false">0.24*AH372/$AM$383</f>
        <v>0.0535364502819815</v>
      </c>
      <c r="AT372" s="43" t="n">
        <f aca="false">AS372*$J$383</f>
        <v>351149.699706189</v>
      </c>
      <c r="AU372" s="44" t="n">
        <f aca="false">0.25*AJ372/$AM$383</f>
        <v>0.0107045538274258</v>
      </c>
      <c r="AV372" s="43" t="n">
        <f aca="false">AU372*$J$383</f>
        <v>70211.9928047305</v>
      </c>
      <c r="AW372" s="44" t="n">
        <f aca="false">0.35*AL372/$AM$383</f>
        <v>0.0223667825767961</v>
      </c>
      <c r="AX372" s="43" t="n">
        <f aca="false">AW372*$J$383</f>
        <v>146705.449163464</v>
      </c>
    </row>
    <row r="373" customFormat="false" ht="13.8" hidden="false" customHeight="false" outlineLevel="0" collapsed="false">
      <c r="A373" s="13" t="s">
        <v>37</v>
      </c>
      <c r="B373" s="14"/>
      <c r="C373" s="14"/>
      <c r="D373" s="14"/>
      <c r="E373" s="14"/>
      <c r="F373" s="14"/>
      <c r="G373" s="14"/>
      <c r="H373" s="14"/>
      <c r="I373" s="15" t="n">
        <f aca="false">AO373+AQ373+AS373+AU373+AW373</f>
        <v>0.00398817191442502</v>
      </c>
      <c r="J373" s="43" t="n">
        <f aca="false">AP373+AR373+AT373+AV373+AX373</f>
        <v>26158.7266759511</v>
      </c>
      <c r="K373" s="15" t="n">
        <f aca="false">I373-DatosMinisterio!J373</f>
        <v>0</v>
      </c>
      <c r="L373" s="43" t="n">
        <f aca="false">J373-DatosMinisterio!K373</f>
        <v>-0.273324048899667</v>
      </c>
      <c r="M373" s="44" t="n">
        <f aca="false">P407/P$417</f>
        <v>0.0100458393770768</v>
      </c>
      <c r="N373" s="43" t="n">
        <f aca="false">ROUND(N$383*M373,0)</f>
        <v>1251937</v>
      </c>
      <c r="O373" s="43" t="n">
        <f aca="false">N373-DatosMinisterio!L373</f>
        <v>-1</v>
      </c>
      <c r="P373" s="14" t="n">
        <f aca="false">N373+J373</f>
        <v>1278095.72667595</v>
      </c>
      <c r="Q373" s="43" t="n">
        <f aca="false">P373-DatosMinisterio!M373</f>
        <v>-1.2733240488451</v>
      </c>
      <c r="S373" s="14" t="n">
        <f aca="false">B373+DatosMinisterio!B373</f>
        <v>2762</v>
      </c>
      <c r="T373" s="14" t="n">
        <f aca="false">C373+DatosMinisterio!C373</f>
        <v>35</v>
      </c>
      <c r="U373" s="14" t="n">
        <f aca="false">D373+DatosMinisterio!D373</f>
        <v>176.75</v>
      </c>
      <c r="V373" s="14" t="n">
        <f aca="false">E373+DatosMinisterio!E373</f>
        <v>56.8863636363636</v>
      </c>
      <c r="W373" s="14" t="n">
        <f aca="false">F373+DatosMinisterio!F373</f>
        <v>4</v>
      </c>
      <c r="X373" s="14" t="n">
        <f aca="false">G373+DatosMinisterio!G373</f>
        <v>5</v>
      </c>
      <c r="Y373" s="14" t="n">
        <f aca="false">H373+DatosMinisterio!H373</f>
        <v>1</v>
      </c>
      <c r="Z373" s="14" t="n">
        <f aca="false">X373+0.33*Y373</f>
        <v>5.33</v>
      </c>
      <c r="AC373" s="50" t="n">
        <f aca="false">IF(T373&gt;0,S373/T373,0)</f>
        <v>78.9142857142857</v>
      </c>
      <c r="AD373" s="51" t="n">
        <f aca="false">EXP((((AC373-AC$383)/AC$384+2)/4-1.9)^3)</f>
        <v>0.00625399933782885</v>
      </c>
      <c r="AE373" s="52" t="n">
        <f aca="false">S373/U373</f>
        <v>15.6265912305516</v>
      </c>
      <c r="AF373" s="51" t="n">
        <f aca="false">EXP((((AE373-AE$383)/AE$384+2)/4-1.9)^3)</f>
        <v>0.0163663243060662</v>
      </c>
      <c r="AG373" s="51" t="n">
        <f aca="false">V373/U373</f>
        <v>0.321846470361322</v>
      </c>
      <c r="AH373" s="51" t="n">
        <f aca="false">EXP((((AG373-AG$383)/AG$384+2)/4-1.9)^3)</f>
        <v>0.00426989669326981</v>
      </c>
      <c r="AI373" s="51" t="n">
        <f aca="false">W373/U373</f>
        <v>0.0226308345120226</v>
      </c>
      <c r="AJ373" s="51" t="n">
        <f aca="false">EXP((((AI373-AI$383)/AI$384+2)/4-1.9)^3)</f>
        <v>0.0148656481247808</v>
      </c>
      <c r="AK373" s="51" t="n">
        <f aca="false">Z373/U373</f>
        <v>0.0301555869872702</v>
      </c>
      <c r="AL373" s="51" t="n">
        <f aca="false">EXP((((AK373-AK$383)/AK$384+2)/4-1.9)^3)</f>
        <v>0.0114117680624125</v>
      </c>
      <c r="AM373" s="51" t="n">
        <f aca="false">0.01*AD373+0.15*AF373+0.24*AH373+0.25*AJ373+0.35*AL373</f>
        <v>0.0112527946987125</v>
      </c>
      <c r="AO373" s="44" t="n">
        <f aca="false">0.01*AD373/$AM$383</f>
        <v>2.21651822322994E-005</v>
      </c>
      <c r="AP373" s="43" t="n">
        <f aca="false">AO373*$J$383</f>
        <v>145.383136980684</v>
      </c>
      <c r="AQ373" s="44" t="n">
        <f aca="false">0.15*AF373/$AM$383</f>
        <v>0.000870073390932288</v>
      </c>
      <c r="AR373" s="43" t="n">
        <f aca="false">AQ373*$J$383</f>
        <v>5706.87836677598</v>
      </c>
      <c r="AS373" s="44" t="n">
        <f aca="false">0.24*AH373/$AM$383</f>
        <v>0.000363196859636156</v>
      </c>
      <c r="AT373" s="43" t="n">
        <f aca="false">AS373*$J$383</f>
        <v>2382.23616851174</v>
      </c>
      <c r="AU373" s="44" t="n">
        <f aca="false">0.25*AJ373/$AM$383</f>
        <v>0.00131715635822804</v>
      </c>
      <c r="AV373" s="43" t="n">
        <f aca="false">AU373*$J$383</f>
        <v>8639.32997465727</v>
      </c>
      <c r="AW373" s="44" t="n">
        <f aca="false">0.35*AL373/$AM$383</f>
        <v>0.00141558012339624</v>
      </c>
      <c r="AX373" s="43" t="n">
        <f aca="false">AW373*$J$383</f>
        <v>9284.89902902543</v>
      </c>
    </row>
    <row r="374" customFormat="false" ht="13.8" hidden="false" customHeight="false" outlineLevel="0" collapsed="false">
      <c r="A374" s="13" t="s">
        <v>38</v>
      </c>
      <c r="B374" s="14"/>
      <c r="C374" s="14"/>
      <c r="D374" s="14"/>
      <c r="E374" s="14"/>
      <c r="F374" s="14"/>
      <c r="G374" s="14"/>
      <c r="H374" s="14"/>
      <c r="I374" s="15" t="n">
        <f aca="false">AO374+AQ374+AS374+AU374+AW374</f>
        <v>0.0477574532317974</v>
      </c>
      <c r="J374" s="43" t="n">
        <f aca="false">AP374+AR374+AT374+AV374+AX374</f>
        <v>313244.813071258</v>
      </c>
      <c r="K374" s="15" t="n">
        <f aca="false">I374-DatosMinisterio!J374</f>
        <v>4.57966997657877E-016</v>
      </c>
      <c r="L374" s="43" t="n">
        <f aca="false">J374-DatosMinisterio!K374</f>
        <v>-0.186928742332384</v>
      </c>
      <c r="M374" s="44" t="n">
        <f aca="false">P408/P$417</f>
        <v>0.0361938644324498</v>
      </c>
      <c r="N374" s="43" t="n">
        <f aca="false">ROUND(N$383*M374,0)</f>
        <v>4510568</v>
      </c>
      <c r="O374" s="43" t="n">
        <f aca="false">N374-DatosMinisterio!L374</f>
        <v>0</v>
      </c>
      <c r="P374" s="14" t="n">
        <f aca="false">N374+J374</f>
        <v>4823812.81307126</v>
      </c>
      <c r="Q374" s="43" t="n">
        <f aca="false">P374-DatosMinisterio!M374</f>
        <v>-0.186928742565215</v>
      </c>
      <c r="S374" s="14" t="n">
        <f aca="false">B374+DatosMinisterio!B374</f>
        <v>7803</v>
      </c>
      <c r="T374" s="14" t="n">
        <f aca="false">C374+DatosMinisterio!C374</f>
        <v>60</v>
      </c>
      <c r="U374" s="14" t="n">
        <f aca="false">D374+DatosMinisterio!D374</f>
        <v>270.113636363636</v>
      </c>
      <c r="V374" s="14" t="n">
        <f aca="false">E374+DatosMinisterio!E374</f>
        <v>175.977272727273</v>
      </c>
      <c r="W374" s="14" t="n">
        <f aca="false">F374+DatosMinisterio!F374</f>
        <v>12</v>
      </c>
      <c r="X374" s="14" t="n">
        <f aca="false">G374+DatosMinisterio!G374</f>
        <v>36</v>
      </c>
      <c r="Y374" s="14" t="n">
        <f aca="false">H374+DatosMinisterio!H374</f>
        <v>24</v>
      </c>
      <c r="Z374" s="14" t="n">
        <f aca="false">X374+0.33*Y374</f>
        <v>43.92</v>
      </c>
      <c r="AC374" s="50" t="n">
        <f aca="false">IF(T374&gt;0,S374/T374,0)</f>
        <v>130.05</v>
      </c>
      <c r="AD374" s="51" t="n">
        <f aca="false">EXP((((AC374-AC$383)/AC$384+2)/4-1.9)^3)</f>
        <v>0.0204627306198445</v>
      </c>
      <c r="AE374" s="52" t="n">
        <f aca="false">S374/U374</f>
        <v>28.887841817417</v>
      </c>
      <c r="AF374" s="51" t="n">
        <f aca="false">EXP((((AE374-AE$383)/AE$384+2)/4-1.9)^3)</f>
        <v>0.387873678129076</v>
      </c>
      <c r="AG374" s="51" t="n">
        <f aca="false">V374/U374</f>
        <v>0.651493479175433</v>
      </c>
      <c r="AH374" s="51" t="n">
        <f aca="false">EXP((((AG374-AG$383)/AG$384+2)/4-1.9)^3)</f>
        <v>0.216370597598444</v>
      </c>
      <c r="AI374" s="51" t="n">
        <f aca="false">W374/U374</f>
        <v>0.0444257467395878</v>
      </c>
      <c r="AJ374" s="51" t="n">
        <f aca="false">EXP((((AI374-AI$383)/AI$384+2)/4-1.9)^3)</f>
        <v>0.0271601623292707</v>
      </c>
      <c r="AK374" s="51" t="n">
        <f aca="false">Z374/U374</f>
        <v>0.162598233066891</v>
      </c>
      <c r="AL374" s="51" t="n">
        <f aca="false">EXP((((AK374-AK$383)/AK$384+2)/4-1.9)^3)</f>
        <v>0.0504142821109895</v>
      </c>
      <c r="AM374" s="51" t="n">
        <f aca="false">0.01*AD374+0.15*AF374+0.24*AH374+0.25*AJ374+0.35*AL374</f>
        <v>0.13474966177035</v>
      </c>
      <c r="AO374" s="44" t="n">
        <f aca="false">0.01*AD374/$AM$383</f>
        <v>7.25232173300431E-005</v>
      </c>
      <c r="AP374" s="43" t="n">
        <f aca="false">AO374*$J$383</f>
        <v>475.685366755487</v>
      </c>
      <c r="AQ374" s="44" t="n">
        <f aca="false">0.15*AF374/$AM$383</f>
        <v>0.0206203030119632</v>
      </c>
      <c r="AR374" s="43" t="n">
        <f aca="false">AQ374*$J$383</f>
        <v>135250.155218799</v>
      </c>
      <c r="AS374" s="44" t="n">
        <f aca="false">0.24*AH374/$AM$383</f>
        <v>0.0184044550045481</v>
      </c>
      <c r="AT374" s="43" t="n">
        <f aca="false">AS374*$J$383</f>
        <v>120716.237517867</v>
      </c>
      <c r="AU374" s="44" t="n">
        <f aca="false">0.25*AJ374/$AM$383</f>
        <v>0.00240649988498446</v>
      </c>
      <c r="AV374" s="43" t="n">
        <f aca="false">AU374*$J$383</f>
        <v>15784.4180461042</v>
      </c>
      <c r="AW374" s="44" t="n">
        <f aca="false">0.35*AL374/$AM$383</f>
        <v>0.00625367211297147</v>
      </c>
      <c r="AX374" s="43" t="n">
        <f aca="false">AW374*$J$383</f>
        <v>41018.3169217325</v>
      </c>
    </row>
    <row r="375" customFormat="false" ht="13.8" hidden="false" customHeight="false" outlineLevel="0" collapsed="false">
      <c r="A375" s="13" t="s">
        <v>39</v>
      </c>
      <c r="B375" s="14"/>
      <c r="C375" s="14"/>
      <c r="D375" s="14"/>
      <c r="E375" s="14"/>
      <c r="F375" s="14"/>
      <c r="G375" s="14"/>
      <c r="H375" s="14"/>
      <c r="I375" s="15" t="n">
        <f aca="false">AO375+AQ375+AS375+AU375+AW375</f>
        <v>0.00408863247018811</v>
      </c>
      <c r="J375" s="43" t="n">
        <f aca="false">AP375+AR375+AT375+AV375+AX375</f>
        <v>26817.655196664</v>
      </c>
      <c r="K375" s="15" t="n">
        <f aca="false">I375-DatosMinisterio!J375</f>
        <v>0</v>
      </c>
      <c r="L375" s="43" t="n">
        <f aca="false">J375-DatosMinisterio!K375</f>
        <v>-0.344803336003679</v>
      </c>
      <c r="M375" s="44" t="n">
        <f aca="false">P409/P$417</f>
        <v>0.0134858781263044</v>
      </c>
      <c r="N375" s="43" t="n">
        <f aca="false">ROUND(N$383*M375,0)</f>
        <v>1680643</v>
      </c>
      <c r="O375" s="43" t="n">
        <f aca="false">N375-DatosMinisterio!L375</f>
        <v>0</v>
      </c>
      <c r="P375" s="14" t="n">
        <f aca="false">N375+J375</f>
        <v>1707460.65519666</v>
      </c>
      <c r="Q375" s="43" t="n">
        <f aca="false">P375-DatosMinisterio!M375</f>
        <v>-0.344803336076438</v>
      </c>
      <c r="S375" s="14" t="n">
        <f aca="false">B375+DatosMinisterio!B375</f>
        <v>6814</v>
      </c>
      <c r="T375" s="14" t="n">
        <f aca="false">C375+DatosMinisterio!C375</f>
        <v>64</v>
      </c>
      <c r="U375" s="14" t="n">
        <f aca="false">D375+DatosMinisterio!D375</f>
        <v>549.590909090909</v>
      </c>
      <c r="V375" s="14" t="n">
        <f aca="false">E375+DatosMinisterio!E375</f>
        <v>196.227272727273</v>
      </c>
      <c r="W375" s="14" t="n">
        <f aca="false">F375+DatosMinisterio!F375</f>
        <v>16</v>
      </c>
      <c r="X375" s="14" t="n">
        <f aca="false">G375+DatosMinisterio!G375</f>
        <v>19</v>
      </c>
      <c r="Y375" s="14" t="n">
        <f aca="false">H375+DatosMinisterio!H375</f>
        <v>6</v>
      </c>
      <c r="Z375" s="14" t="n">
        <f aca="false">X375+0.33*Y375</f>
        <v>20.98</v>
      </c>
      <c r="AC375" s="50" t="n">
        <f aca="false">IF(T375&gt;0,S375/T375,0)</f>
        <v>106.46875</v>
      </c>
      <c r="AD375" s="51" t="n">
        <f aca="false">EXP((((AC375-AC$383)/AC$384+2)/4-1.9)^3)</f>
        <v>0.0121584279267292</v>
      </c>
      <c r="AE375" s="52" t="n">
        <f aca="false">S375/U375</f>
        <v>12.3983127946406</v>
      </c>
      <c r="AF375" s="51" t="n">
        <f aca="false">EXP((((AE375-AE$383)/AE$384+2)/4-1.9)^3)</f>
        <v>0.0045712185567312</v>
      </c>
      <c r="AG375" s="51" t="n">
        <f aca="false">V375/U375</f>
        <v>0.35704242825242</v>
      </c>
      <c r="AH375" s="51" t="n">
        <f aca="false">EXP((((AG375-AG$383)/AG$384+2)/4-1.9)^3)</f>
        <v>0.00763820643617488</v>
      </c>
      <c r="AI375" s="51" t="n">
        <f aca="false">W375/U375</f>
        <v>0.0291125630634356</v>
      </c>
      <c r="AJ375" s="51" t="n">
        <f aca="false">EXP((((AI375-AI$383)/AI$384+2)/4-1.9)^3)</f>
        <v>0.0179000042114401</v>
      </c>
      <c r="AK375" s="51" t="n">
        <f aca="false">Z375/U375</f>
        <v>0.03817384831693</v>
      </c>
      <c r="AL375" s="51" t="n">
        <f aca="false">EXP((((AK375-AK$383)/AK$384+2)/4-1.9)^3)</f>
        <v>0.0126308877694925</v>
      </c>
      <c r="AM375" s="51" t="n">
        <f aca="false">0.01*AD375+0.15*AF375+0.24*AH375+0.25*AJ375+0.35*AL375</f>
        <v>0.0115362483796413</v>
      </c>
      <c r="AO375" s="44" t="n">
        <f aca="false">0.01*AD375/$AM$383</f>
        <v>4.30914293553137E-005</v>
      </c>
      <c r="AP375" s="43" t="n">
        <f aca="false">AO375*$J$383</f>
        <v>282.640003181563</v>
      </c>
      <c r="AQ375" s="44" t="n">
        <f aca="false">0.15*AF375/$AM$383</f>
        <v>0.000243017036444373</v>
      </c>
      <c r="AR375" s="43" t="n">
        <f aca="false">AQ375*$J$383</f>
        <v>1593.96745435045</v>
      </c>
      <c r="AS375" s="44" t="n">
        <f aca="false">0.24*AH375/$AM$383</f>
        <v>0.000649704850059728</v>
      </c>
      <c r="AT375" s="43" t="n">
        <f aca="false">AS375*$J$383</f>
        <v>4261.46413881521</v>
      </c>
      <c r="AU375" s="44" t="n">
        <f aca="false">0.25*AJ375/$AM$383</f>
        <v>0.00158601254122949</v>
      </c>
      <c r="AV375" s="43" t="n">
        <f aca="false">AU375*$J$383</f>
        <v>10402.7783808899</v>
      </c>
      <c r="AW375" s="44" t="n">
        <f aca="false">0.35*AL375/$AM$383</f>
        <v>0.00156680661309921</v>
      </c>
      <c r="AX375" s="43" t="n">
        <f aca="false">AW375*$J$383</f>
        <v>10276.8052194269</v>
      </c>
    </row>
    <row r="376" customFormat="false" ht="13.8" hidden="false" customHeight="false" outlineLevel="0" collapsed="false">
      <c r="A376" s="13" t="s">
        <v>40</v>
      </c>
      <c r="B376" s="14"/>
      <c r="C376" s="14"/>
      <c r="D376" s="14"/>
      <c r="E376" s="14"/>
      <c r="F376" s="14"/>
      <c r="G376" s="14"/>
      <c r="H376" s="14"/>
      <c r="I376" s="15" t="n">
        <f aca="false">AO376+AQ376+AS376+AU376+AW376</f>
        <v>0.0134442451197372</v>
      </c>
      <c r="J376" s="43" t="n">
        <f aca="false">AP376+AR376+AT376+AV376+AX376</f>
        <v>88181.8389472307</v>
      </c>
      <c r="K376" s="15" t="n">
        <f aca="false">I376-DatosMinisterio!J376</f>
        <v>1.31838984174237E-016</v>
      </c>
      <c r="L376" s="43" t="n">
        <f aca="false">J376-DatosMinisterio!K376</f>
        <v>-0.161052769282833</v>
      </c>
      <c r="M376" s="44" t="n">
        <f aca="false">P410/P$417</f>
        <v>0.0266852481557879</v>
      </c>
      <c r="N376" s="43" t="n">
        <f aca="false">ROUND(N$383*M376,0)</f>
        <v>3325581</v>
      </c>
      <c r="O376" s="43" t="n">
        <f aca="false">N376-DatosMinisterio!L376</f>
        <v>0</v>
      </c>
      <c r="P376" s="14" t="n">
        <f aca="false">N376+J376</f>
        <v>3413762.83894723</v>
      </c>
      <c r="Q376" s="43" t="n">
        <f aca="false">P376-DatosMinisterio!M376</f>
        <v>-0.161052769050002</v>
      </c>
      <c r="S376" s="14" t="n">
        <f aca="false">B376+DatosMinisterio!B376</f>
        <v>5711</v>
      </c>
      <c r="T376" s="14" t="n">
        <f aca="false">C376+DatosMinisterio!C376</f>
        <v>35</v>
      </c>
      <c r="U376" s="14" t="n">
        <f aca="false">D376+DatosMinisterio!D376</f>
        <v>294.954545454545</v>
      </c>
      <c r="V376" s="14" t="n">
        <f aca="false">E376+DatosMinisterio!E376</f>
        <v>161.636363636364</v>
      </c>
      <c r="W376" s="14" t="n">
        <f aca="false">F376+DatosMinisterio!F376</f>
        <v>5</v>
      </c>
      <c r="X376" s="14" t="n">
        <f aca="false">G376+DatosMinisterio!G376</f>
        <v>13</v>
      </c>
      <c r="Y376" s="14" t="n">
        <f aca="false">H376+DatosMinisterio!H376</f>
        <v>3</v>
      </c>
      <c r="Z376" s="14" t="n">
        <f aca="false">X376+0.33*Y376</f>
        <v>13.99</v>
      </c>
      <c r="AC376" s="50" t="n">
        <f aca="false">IF(T376&gt;0,S376/T376,0)</f>
        <v>163.171428571429</v>
      </c>
      <c r="AD376" s="51" t="n">
        <f aca="false">EXP((((AC376-AC$383)/AC$384+2)/4-1.9)^3)</f>
        <v>0.0395732002420513</v>
      </c>
      <c r="AE376" s="52" t="n">
        <f aca="false">S376/U376</f>
        <v>19.3623054399754</v>
      </c>
      <c r="AF376" s="51" t="n">
        <f aca="false">EXP((((AE376-AE$383)/AE$384+2)/4-1.9)^3)</f>
        <v>0.0545481762061066</v>
      </c>
      <c r="AG376" s="51" t="n">
        <f aca="false">V376/U376</f>
        <v>0.548004314994608</v>
      </c>
      <c r="AH376" s="51" t="n">
        <f aca="false">EXP((((AG376-AG$383)/AG$384+2)/4-1.9)^3)</f>
        <v>0.0885458655820842</v>
      </c>
      <c r="AI376" s="51" t="n">
        <f aca="false">W376/U376</f>
        <v>0.0169517645245801</v>
      </c>
      <c r="AJ376" s="51" t="n">
        <f aca="false">EXP((((AI376-AI$383)/AI$384+2)/4-1.9)^3)</f>
        <v>0.0125746318490926</v>
      </c>
      <c r="AK376" s="51" t="n">
        <f aca="false">Z376/U376</f>
        <v>0.0474310371397751</v>
      </c>
      <c r="AL376" s="51" t="n">
        <f aca="false">EXP((((AK376-AK$383)/AK$384+2)/4-1.9)^3)</f>
        <v>0.0141739388477176</v>
      </c>
      <c r="AM376" s="51" t="n">
        <f aca="false">0.01*AD376+0.15*AF376+0.24*AH376+0.25*AJ376+0.35*AL376</f>
        <v>0.037933502732011</v>
      </c>
      <c r="AO376" s="44" t="n">
        <f aca="false">0.01*AD376/$AM$383</f>
        <v>0.000140253803606071</v>
      </c>
      <c r="AP376" s="43" t="n">
        <f aca="false">AO376*$J$383</f>
        <v>919.935497395095</v>
      </c>
      <c r="AQ376" s="44" t="n">
        <f aca="false">0.15*AF376/$AM$383</f>
        <v>0.00289991300143232</v>
      </c>
      <c r="AR376" s="43" t="n">
        <f aca="false">AQ376*$J$383</f>
        <v>19020.7526696957</v>
      </c>
      <c r="AS376" s="44" t="n">
        <f aca="false">0.24*AH376/$AM$383</f>
        <v>0.00753169985678294</v>
      </c>
      <c r="AT376" s="43" t="n">
        <f aca="false">AS376*$J$383</f>
        <v>49400.9993015283</v>
      </c>
      <c r="AU376" s="44" t="n">
        <f aca="false">0.25*AJ376/$AM$383</f>
        <v>0.00111416307942868</v>
      </c>
      <c r="AV376" s="43" t="n">
        <f aca="false">AU376*$J$383</f>
        <v>7307.88142852984</v>
      </c>
      <c r="AW376" s="44" t="n">
        <f aca="false">0.35*AL376/$AM$383</f>
        <v>0.00175821537848721</v>
      </c>
      <c r="AX376" s="43" t="n">
        <f aca="false">AW376*$J$383</f>
        <v>11532.2700500818</v>
      </c>
    </row>
    <row r="377" customFormat="false" ht="13.8" hidden="false" customHeight="false" outlineLevel="0" collapsed="false">
      <c r="A377" s="13" t="s">
        <v>41</v>
      </c>
      <c r="B377" s="14"/>
      <c r="C377" s="14"/>
      <c r="D377" s="14"/>
      <c r="E377" s="14"/>
      <c r="F377" s="14"/>
      <c r="G377" s="14"/>
      <c r="H377" s="14"/>
      <c r="I377" s="15" t="n">
        <f aca="false">AO377+AQ377+AS377+AU377+AW377</f>
        <v>0.0204108620946829</v>
      </c>
      <c r="J377" s="43" t="n">
        <f aca="false">AP377+AR377+AT377+AV377+AX377</f>
        <v>133876.416115407</v>
      </c>
      <c r="K377" s="15" t="n">
        <f aca="false">I377-DatosMinisterio!J377</f>
        <v>0</v>
      </c>
      <c r="L377" s="43" t="n">
        <f aca="false">J377-DatosMinisterio!K377</f>
        <v>0.41611540663871</v>
      </c>
      <c r="M377" s="44" t="n">
        <f aca="false">P411/P$417</f>
        <v>0.0112586607425007</v>
      </c>
      <c r="N377" s="43" t="n">
        <f aca="false">ROUND(N$383*M377,0)</f>
        <v>1403082</v>
      </c>
      <c r="O377" s="43" t="n">
        <f aca="false">N377-DatosMinisterio!L377</f>
        <v>0</v>
      </c>
      <c r="P377" s="14" t="n">
        <f aca="false">N377+J377</f>
        <v>1536958.41611541</v>
      </c>
      <c r="Q377" s="43" t="n">
        <f aca="false">P377-DatosMinisterio!M377</f>
        <v>0.416115406667814</v>
      </c>
      <c r="S377" s="14" t="n">
        <f aca="false">B377+DatosMinisterio!B377</f>
        <v>7667</v>
      </c>
      <c r="T377" s="14" t="n">
        <f aca="false">C377+DatosMinisterio!C377</f>
        <v>61</v>
      </c>
      <c r="U377" s="14" t="n">
        <f aca="false">D377+DatosMinisterio!D377</f>
        <v>287.021590909091</v>
      </c>
      <c r="V377" s="14" t="n">
        <f aca="false">E377+DatosMinisterio!E377</f>
        <v>137.8625</v>
      </c>
      <c r="W377" s="14" t="n">
        <f aca="false">F377+DatosMinisterio!F377</f>
        <v>2</v>
      </c>
      <c r="X377" s="14" t="n">
        <f aca="false">G377+DatosMinisterio!G377</f>
        <v>2</v>
      </c>
      <c r="Y377" s="14" t="n">
        <f aca="false">H377+DatosMinisterio!H377</f>
        <v>0</v>
      </c>
      <c r="Z377" s="14" t="n">
        <f aca="false">X377+0.33*Y377</f>
        <v>2</v>
      </c>
      <c r="AC377" s="50" t="n">
        <f aca="false">IF(T377&gt;0,S377/T377,0)</f>
        <v>125.688524590164</v>
      </c>
      <c r="AD377" s="51" t="n">
        <f aca="false">EXP((((AC377-AC$383)/AC$384+2)/4-1.9)^3)</f>
        <v>0.018645251076517</v>
      </c>
      <c r="AE377" s="52" t="n">
        <f aca="false">S377/U377</f>
        <v>26.7122761591423</v>
      </c>
      <c r="AF377" s="51" t="n">
        <f aca="false">EXP((((AE377-AE$383)/AE$384+2)/4-1.9)^3)</f>
        <v>0.280004557278653</v>
      </c>
      <c r="AG377" s="51" t="n">
        <f aca="false">V377/U377</f>
        <v>0.480321008476556</v>
      </c>
      <c r="AH377" s="51" t="n">
        <f aca="false">EXP((((AG377-AG$383)/AG$384+2)/4-1.9)^3)</f>
        <v>0.0422226337478674</v>
      </c>
      <c r="AI377" s="51" t="n">
        <f aca="false">W377/U377</f>
        <v>0.00696811690599773</v>
      </c>
      <c r="AJ377" s="51" t="n">
        <f aca="false">EXP((((AI377-AI$383)/AI$384+2)/4-1.9)^3)</f>
        <v>0.00927010897090649</v>
      </c>
      <c r="AK377" s="51" t="n">
        <f aca="false">Z377/U377</f>
        <v>0.00696811690599773</v>
      </c>
      <c r="AL377" s="51" t="n">
        <f aca="false">EXP((((AK377-AK$383)/AK$384+2)/4-1.9)^3)</f>
        <v>0.00843431406474832</v>
      </c>
      <c r="AM377" s="51" t="n">
        <f aca="false">0.01*AD377+0.15*AF377+0.24*AH377+0.25*AJ377+0.35*AL377</f>
        <v>0.0575901053674398</v>
      </c>
      <c r="AO377" s="44" t="n">
        <f aca="false">0.01*AD377/$AM$383</f>
        <v>6.60817767245639E-005</v>
      </c>
      <c r="AP377" s="43" t="n">
        <f aca="false">AO377*$J$383</f>
        <v>433.435461833222</v>
      </c>
      <c r="AQ377" s="44" t="n">
        <f aca="false">0.15*AF377/$AM$383</f>
        <v>0.0148857196076478</v>
      </c>
      <c r="AR377" s="43" t="n">
        <f aca="false">AQ377*$J$383</f>
        <v>97636.5811069715</v>
      </c>
      <c r="AS377" s="44" t="n">
        <f aca="false">0.24*AH377/$AM$383</f>
        <v>0.00359145175736082</v>
      </c>
      <c r="AT377" s="43" t="n">
        <f aca="false">AS377*$J$383</f>
        <v>23556.608618315</v>
      </c>
      <c r="AU377" s="44" t="n">
        <f aca="false">0.25*AJ377/$AM$383</f>
        <v>0.000821369029456713</v>
      </c>
      <c r="AV377" s="43" t="n">
        <f aca="false">AU377*$J$383</f>
        <v>5387.42270962185</v>
      </c>
      <c r="AW377" s="44" t="n">
        <f aca="false">0.35*AL377/$AM$383</f>
        <v>0.00104623992349307</v>
      </c>
      <c r="AX377" s="43" t="n">
        <f aca="false">AW377*$J$383</f>
        <v>6862.36821866515</v>
      </c>
    </row>
    <row r="378" customFormat="false" ht="13.8" hidden="false" customHeight="false" outlineLevel="0" collapsed="false">
      <c r="A378" s="13" t="s">
        <v>42</v>
      </c>
      <c r="B378" s="14"/>
      <c r="C378" s="14"/>
      <c r="D378" s="14"/>
      <c r="E378" s="14"/>
      <c r="F378" s="14"/>
      <c r="G378" s="14"/>
      <c r="H378" s="14"/>
      <c r="I378" s="15" t="n">
        <f aca="false">AO378+AQ378+AS378+AU378+AW378</f>
        <v>0.0355570129648624</v>
      </c>
      <c r="J378" s="43" t="n">
        <f aca="false">AP378+AR378+AT378+AV378+AX378</f>
        <v>233221.185926531</v>
      </c>
      <c r="K378" s="15" t="n">
        <f aca="false">I378-DatosMinisterio!J378</f>
        <v>0</v>
      </c>
      <c r="L378" s="43" t="n">
        <f aca="false">J378-DatosMinisterio!K378</f>
        <v>0.185926531092264</v>
      </c>
      <c r="M378" s="44" t="n">
        <f aca="false">P412/P$417</f>
        <v>0.0140225462702602</v>
      </c>
      <c r="N378" s="43" t="n">
        <f aca="false">ROUND(N$383*M378,0)</f>
        <v>1747524</v>
      </c>
      <c r="O378" s="43" t="n">
        <f aca="false">N378-DatosMinisterio!L378</f>
        <v>0</v>
      </c>
      <c r="P378" s="14" t="n">
        <f aca="false">N378+J378</f>
        <v>1980745.18592653</v>
      </c>
      <c r="Q378" s="43" t="n">
        <f aca="false">P378-DatosMinisterio!M378</f>
        <v>0.185926530975848</v>
      </c>
      <c r="S378" s="14" t="n">
        <f aca="false">B378+DatosMinisterio!B378</f>
        <v>15271</v>
      </c>
      <c r="T378" s="14" t="n">
        <f aca="false">C378+DatosMinisterio!C378</f>
        <v>75</v>
      </c>
      <c r="U378" s="14" t="n">
        <f aca="false">D378+DatosMinisterio!D378</f>
        <v>467.068181818182</v>
      </c>
      <c r="V378" s="14" t="n">
        <f aca="false">E378+DatosMinisterio!E378</f>
        <v>192.136363636364</v>
      </c>
      <c r="W378" s="14" t="n">
        <f aca="false">F378+DatosMinisterio!F378</f>
        <v>2</v>
      </c>
      <c r="X378" s="14" t="n">
        <f aca="false">G378+DatosMinisterio!G378</f>
        <v>14</v>
      </c>
      <c r="Y378" s="14" t="n">
        <f aca="false">H378+DatosMinisterio!H378</f>
        <v>2</v>
      </c>
      <c r="Z378" s="14" t="n">
        <f aca="false">X378+0.33*Y378</f>
        <v>14.66</v>
      </c>
      <c r="AC378" s="50" t="n">
        <f aca="false">IF(T378&gt;0,S378/T378,0)</f>
        <v>203.613333333333</v>
      </c>
      <c r="AD378" s="51" t="n">
        <f aca="false">EXP((((AC378-AC$383)/AC$384+2)/4-1.9)^3)</f>
        <v>0.0795735127477148</v>
      </c>
      <c r="AE378" s="52" t="n">
        <f aca="false">S378/U378</f>
        <v>32.6954406111625</v>
      </c>
      <c r="AF378" s="51" t="n">
        <f aca="false">EXP((((AE378-AE$383)/AE$384+2)/4-1.9)^3)</f>
        <v>0.594699431024991</v>
      </c>
      <c r="AG378" s="51" t="n">
        <f aca="false">V378/U378</f>
        <v>0.411366843462606</v>
      </c>
      <c r="AH378" s="51" t="n">
        <f aca="false">EXP((((AG378-AG$383)/AG$384+2)/4-1.9)^3)</f>
        <v>0.0172402804810923</v>
      </c>
      <c r="AI378" s="51" t="n">
        <f aca="false">W378/U378</f>
        <v>0.00428203007152936</v>
      </c>
      <c r="AJ378" s="51" t="n">
        <f aca="false">EXP((((AI378-AI$383)/AI$384+2)/4-1.9)^3)</f>
        <v>0.0085199933986469</v>
      </c>
      <c r="AK378" s="51" t="n">
        <f aca="false">Z378/U378</f>
        <v>0.0313872804243102</v>
      </c>
      <c r="AL378" s="51" t="n">
        <f aca="false">EXP((((AK378-AK$383)/AK$384+2)/4-1.9)^3)</f>
        <v>0.0115922607637355</v>
      </c>
      <c r="AM378" s="51" t="n">
        <f aca="false">0.01*AD378+0.15*AF378+0.24*AH378+0.25*AJ378+0.35*AL378</f>
        <v>0.100325606713657</v>
      </c>
      <c r="AO378" s="44" t="n">
        <f aca="false">0.01*AD378/$AM$383</f>
        <v>0.000282021361954543</v>
      </c>
      <c r="AP378" s="43" t="n">
        <f aca="false">AO378*$J$383</f>
        <v>1849.79982870472</v>
      </c>
      <c r="AQ378" s="44" t="n">
        <f aca="false">0.15*AF378/$AM$383</f>
        <v>0.0316156603560416</v>
      </c>
      <c r="AR378" s="43" t="n">
        <f aca="false">AQ378*$J$383</f>
        <v>207369.550681124</v>
      </c>
      <c r="AS378" s="44" t="n">
        <f aca="false">0.24*AH378/$AM$383</f>
        <v>0.00146645602453304</v>
      </c>
      <c r="AT378" s="43" t="n">
        <f aca="false">AS378*$J$383</f>
        <v>9618.59798202612</v>
      </c>
      <c r="AU378" s="44" t="n">
        <f aca="false">0.25*AJ378/$AM$383</f>
        <v>0.000754905765486368</v>
      </c>
      <c r="AV378" s="43" t="n">
        <f aca="false">AU378*$J$383</f>
        <v>4951.48504356903</v>
      </c>
      <c r="AW378" s="44" t="n">
        <f aca="false">0.35*AL378/$AM$383</f>
        <v>0.0014379694568469</v>
      </c>
      <c r="AX378" s="43" t="n">
        <f aca="false">AW378*$J$383</f>
        <v>9431.752391107</v>
      </c>
    </row>
    <row r="379" customFormat="false" ht="13.8" hidden="false" customHeight="false" outlineLevel="0" collapsed="false">
      <c r="A379" s="13" t="s">
        <v>43</v>
      </c>
      <c r="B379" s="14"/>
      <c r="C379" s="14"/>
      <c r="D379" s="14"/>
      <c r="E379" s="14"/>
      <c r="F379" s="14"/>
      <c r="G379" s="14"/>
      <c r="H379" s="14"/>
      <c r="I379" s="15" t="n">
        <f aca="false">AO379+AQ379+AS379+AU379+AW379</f>
        <v>0.0196698605970976</v>
      </c>
      <c r="J379" s="43" t="n">
        <f aca="false">AP379+AR379+AT379+AV379+AX379</f>
        <v>129016.130235629</v>
      </c>
      <c r="K379" s="15" t="n">
        <f aca="false">I379-DatosMinisterio!J379</f>
        <v>0</v>
      </c>
      <c r="L379" s="43" t="n">
        <f aca="false">J379-DatosMinisterio!K379</f>
        <v>0.130235629112576</v>
      </c>
      <c r="M379" s="44" t="n">
        <f aca="false">P413/P$417</f>
        <v>0.0137092820394928</v>
      </c>
      <c r="N379" s="43" t="n">
        <f aca="false">ROUND(N$383*M379,0)</f>
        <v>1708484</v>
      </c>
      <c r="O379" s="43" t="n">
        <f aca="false">N379-DatosMinisterio!L379</f>
        <v>0</v>
      </c>
      <c r="P379" s="14" t="n">
        <f aca="false">N379+J379</f>
        <v>1837500.13023563</v>
      </c>
      <c r="Q379" s="43" t="n">
        <f aca="false">P379-DatosMinisterio!M379</f>
        <v>0.130235629156232</v>
      </c>
      <c r="S379" s="14" t="n">
        <f aca="false">B379+DatosMinisterio!B379</f>
        <v>4636</v>
      </c>
      <c r="T379" s="14" t="n">
        <f aca="false">C379+DatosMinisterio!C379</f>
        <v>34</v>
      </c>
      <c r="U379" s="14" t="n">
        <f aca="false">D379+DatosMinisterio!D379</f>
        <v>271.159090909091</v>
      </c>
      <c r="V379" s="14" t="n">
        <f aca="false">E379+DatosMinisterio!E379</f>
        <v>160.25</v>
      </c>
      <c r="W379" s="14" t="n">
        <f aca="false">F379+DatosMinisterio!F379</f>
        <v>13</v>
      </c>
      <c r="X379" s="14" t="n">
        <f aca="false">G379+DatosMinisterio!G379</f>
        <v>27</v>
      </c>
      <c r="Y379" s="14" t="n">
        <f aca="false">H379+DatosMinisterio!H379</f>
        <v>20</v>
      </c>
      <c r="Z379" s="14" t="n">
        <f aca="false">X379+0.33*Y379</f>
        <v>33.6</v>
      </c>
      <c r="AC379" s="50" t="n">
        <f aca="false">IF(T379&gt;0,S379/T379,0)</f>
        <v>136.352941176471</v>
      </c>
      <c r="AD379" s="51" t="n">
        <f aca="false">EXP((((AC379-AC$383)/AC$384+2)/4-1.9)^3)</f>
        <v>0.0233464972261096</v>
      </c>
      <c r="AE379" s="52" t="n">
        <f aca="false">S379/U379</f>
        <v>17.0969742687118</v>
      </c>
      <c r="AF379" s="51" t="n">
        <f aca="false">EXP((((AE379-AE$383)/AE$384+2)/4-1.9)^3)</f>
        <v>0.0271750837938648</v>
      </c>
      <c r="AG379" s="51" t="n">
        <f aca="false">V379/U379</f>
        <v>0.590981476825077</v>
      </c>
      <c r="AH379" s="51" t="n">
        <f aca="false">EXP((((AG379-AG$383)/AG$384+2)/4-1.9)^3)</f>
        <v>0.132664748074366</v>
      </c>
      <c r="AI379" s="51" t="n">
        <f aca="false">W379/U379</f>
        <v>0.047942335093454</v>
      </c>
      <c r="AJ379" s="51" t="n">
        <f aca="false">EXP((((AI379-AI$383)/AI$384+2)/4-1.9)^3)</f>
        <v>0.0297624185276696</v>
      </c>
      <c r="AK379" s="51" t="n">
        <f aca="false">Z379/U379</f>
        <v>0.123912496856927</v>
      </c>
      <c r="AL379" s="51" t="n">
        <f aca="false">EXP((((AK379-AK$383)/AK$384+2)/4-1.9)^3)</f>
        <v>0.0340270479514812</v>
      </c>
      <c r="AM379" s="51" t="n">
        <f aca="false">0.01*AD379+0.15*AF379+0.24*AH379+0.25*AJ379+0.35*AL379</f>
        <v>0.0554993384941245</v>
      </c>
      <c r="AO379" s="44" t="n">
        <f aca="false">0.01*AD379/$AM$383</f>
        <v>8.27437512461015E-005</v>
      </c>
      <c r="AP379" s="43" t="n">
        <f aca="false">AO379*$J$383</f>
        <v>542.722635692026</v>
      </c>
      <c r="AQ379" s="44" t="n">
        <f aca="false">0.15*AF379/$AM$383</f>
        <v>0.00144469319214414</v>
      </c>
      <c r="AR379" s="43" t="n">
        <f aca="false">AQ379*$J$383</f>
        <v>9475.85388864922</v>
      </c>
      <c r="AS379" s="44" t="n">
        <f aca="false">0.24*AH379/$AM$383</f>
        <v>0.0112844462867165</v>
      </c>
      <c r="AT379" s="43" t="n">
        <f aca="false">AS379*$J$383</f>
        <v>74015.5520969375</v>
      </c>
      <c r="AU379" s="44" t="n">
        <f aca="false">0.25*AJ379/$AM$383</f>
        <v>0.00263707027577325</v>
      </c>
      <c r="AV379" s="43" t="n">
        <f aca="false">AU379*$J$383</f>
        <v>17296.746993208</v>
      </c>
      <c r="AW379" s="44" t="n">
        <f aca="false">0.35*AL379/$AM$383</f>
        <v>0.00422090709121762</v>
      </c>
      <c r="AX379" s="43" t="n">
        <f aca="false">AW379*$J$383</f>
        <v>27685.2546211424</v>
      </c>
    </row>
    <row r="380" customFormat="false" ht="13.8" hidden="false" customHeight="false" outlineLevel="0" collapsed="false">
      <c r="A380" s="13" t="s">
        <v>44</v>
      </c>
      <c r="B380" s="14"/>
      <c r="C380" s="14"/>
      <c r="D380" s="14"/>
      <c r="E380" s="14"/>
      <c r="F380" s="14"/>
      <c r="G380" s="14"/>
      <c r="H380" s="14"/>
      <c r="I380" s="15" t="n">
        <f aca="false">AO380+AQ380+AS380+AU380+AW380</f>
        <v>0.0173012703463075</v>
      </c>
      <c r="J380" s="43" t="n">
        <f aca="false">AP380+AR380+AT380+AV380+AX380</f>
        <v>113480.364399248</v>
      </c>
      <c r="K380" s="15" t="n">
        <f aca="false">I380-DatosMinisterio!J380</f>
        <v>1.97758476261356E-016</v>
      </c>
      <c r="L380" s="43" t="n">
        <f aca="false">J380-DatosMinisterio!K380</f>
        <v>0.364399247526308</v>
      </c>
      <c r="M380" s="44" t="n">
        <f aca="false">P414/P$417</f>
        <v>0.00800971433418293</v>
      </c>
      <c r="N380" s="43" t="n">
        <f aca="false">ROUND(N$383*M380,0)</f>
        <v>998190</v>
      </c>
      <c r="O380" s="43" t="n">
        <f aca="false">N380-DatosMinisterio!L380</f>
        <v>0</v>
      </c>
      <c r="P380" s="14" t="n">
        <f aca="false">N380+J380</f>
        <v>1111670.36439925</v>
      </c>
      <c r="Q380" s="43" t="n">
        <f aca="false">P380-DatosMinisterio!M380</f>
        <v>0.364399247569963</v>
      </c>
      <c r="S380" s="14" t="n">
        <f aca="false">B380+DatosMinisterio!B380</f>
        <v>4560</v>
      </c>
      <c r="T380" s="14" t="n">
        <f aca="false">C380+DatosMinisterio!C380</f>
        <v>22</v>
      </c>
      <c r="U380" s="14" t="n">
        <f aca="false">D380+DatosMinisterio!D380</f>
        <v>239.681818181818</v>
      </c>
      <c r="V380" s="14" t="n">
        <f aca="false">E380+DatosMinisterio!E380</f>
        <v>143.227272727273</v>
      </c>
      <c r="W380" s="14" t="n">
        <f aca="false">F380+DatosMinisterio!F380</f>
        <v>1</v>
      </c>
      <c r="X380" s="14" t="n">
        <f aca="false">G380+DatosMinisterio!G380</f>
        <v>8</v>
      </c>
      <c r="Y380" s="14" t="n">
        <f aca="false">H380+DatosMinisterio!H380</f>
        <v>7</v>
      </c>
      <c r="Z380" s="14" t="n">
        <f aca="false">X380+0.33*Y380</f>
        <v>10.31</v>
      </c>
      <c r="AC380" s="50" t="n">
        <f aca="false">IF(T380&gt;0,S380/T380,0)</f>
        <v>207.272727272727</v>
      </c>
      <c r="AD380" s="51" t="n">
        <f aca="false">EXP((((AC380-AC$383)/AC$384+2)/4-1.9)^3)</f>
        <v>0.0843001751346143</v>
      </c>
      <c r="AE380" s="52" t="n">
        <f aca="false">S380/U380</f>
        <v>19.0252228333017</v>
      </c>
      <c r="AF380" s="51" t="n">
        <f aca="false">EXP((((AE380-AE$383)/AE$384+2)/4-1.9)^3)</f>
        <v>0.0494846113837117</v>
      </c>
      <c r="AG380" s="51" t="n">
        <f aca="false">V380/U380</f>
        <v>0.597572539351414</v>
      </c>
      <c r="AH380" s="51" t="n">
        <f aca="false">EXP((((AG380-AG$383)/AG$384+2)/4-1.9)^3)</f>
        <v>0.140546882387761</v>
      </c>
      <c r="AI380" s="51" t="n">
        <f aca="false">W380/U380</f>
        <v>0.00417219798975915</v>
      </c>
      <c r="AJ380" s="51" t="n">
        <f aca="false">EXP((((AI380-AI$383)/AI$384+2)/4-1.9)^3)</f>
        <v>0.0084904664412316</v>
      </c>
      <c r="AK380" s="51" t="n">
        <f aca="false">Z380/U380</f>
        <v>0.0430153612744169</v>
      </c>
      <c r="AL380" s="51" t="n">
        <f aca="false">EXP((((AK380-AK$383)/AK$384+2)/4-1.9)^3)</f>
        <v>0.0134191419883943</v>
      </c>
      <c r="AM380" s="51" t="n">
        <f aca="false">0.01*AD380+0.15*AF380+0.24*AH380+0.25*AJ380+0.35*AL380</f>
        <v>0.0488162615382115</v>
      </c>
      <c r="AO380" s="44" t="n">
        <f aca="false">0.01*AD380/$AM$383</f>
        <v>0.000298773415719959</v>
      </c>
      <c r="AP380" s="43" t="n">
        <f aca="false">AO380*$J$383</f>
        <v>1959.67783926022</v>
      </c>
      <c r="AQ380" s="44" t="n">
        <f aca="false">0.15*AF380/$AM$383</f>
        <v>0.00263072164649909</v>
      </c>
      <c r="AR380" s="43" t="n">
        <f aca="false">AQ380*$J$383</f>
        <v>17255.1058449543</v>
      </c>
      <c r="AS380" s="44" t="n">
        <f aca="false">0.24*AH380/$AM$383</f>
        <v>0.0119548996104158</v>
      </c>
      <c r="AT380" s="43" t="n">
        <f aca="false">AS380*$J$383</f>
        <v>78413.1070719875</v>
      </c>
      <c r="AU380" s="44" t="n">
        <f aca="false">0.25*AJ380/$AM$383</f>
        <v>0.000752289558014467</v>
      </c>
      <c r="AV380" s="43" t="n">
        <f aca="false">AU380*$J$383</f>
        <v>4934.32513731286</v>
      </c>
      <c r="AW380" s="44" t="n">
        <f aca="false">0.35*AL380/$AM$383</f>
        <v>0.00166458611565814</v>
      </c>
      <c r="AX380" s="43" t="n">
        <f aca="false">AW380*$J$383</f>
        <v>10918.1485057326</v>
      </c>
    </row>
    <row r="381" customFormat="false" ht="13.8" hidden="false" customHeight="false" outlineLevel="0" collapsed="false">
      <c r="A381" s="13" t="s">
        <v>45</v>
      </c>
      <c r="B381" s="14"/>
      <c r="C381" s="14"/>
      <c r="D381" s="14"/>
      <c r="E381" s="14"/>
      <c r="F381" s="14"/>
      <c r="G381" s="14"/>
      <c r="H381" s="14"/>
      <c r="I381" s="15" t="n">
        <f aca="false">AO381+AQ381+AS381+AU381+AW381</f>
        <v>0.0053303021193668</v>
      </c>
      <c r="J381" s="43" t="n">
        <f aca="false">AP381+AR381+AT381+AV381+AX381</f>
        <v>34961.86203419</v>
      </c>
      <c r="K381" s="15" t="n">
        <f aca="false">I381-DatosMinisterio!J381</f>
        <v>-2.42861286636753E-017</v>
      </c>
      <c r="L381" s="43" t="n">
        <f aca="false">J381-DatosMinisterio!K381</f>
        <v>-0.137965809997695</v>
      </c>
      <c r="M381" s="44" t="n">
        <f aca="false">P415/P$417</f>
        <v>0.00522284471031545</v>
      </c>
      <c r="N381" s="43" t="n">
        <f aca="false">ROUND(N$383*M381,0)</f>
        <v>650884</v>
      </c>
      <c r="O381" s="43" t="n">
        <f aca="false">N381-DatosMinisterio!L381</f>
        <v>1</v>
      </c>
      <c r="P381" s="14" t="n">
        <f aca="false">N381+J381</f>
        <v>685845.86203419</v>
      </c>
      <c r="Q381" s="43" t="n">
        <f aca="false">P381-DatosMinisterio!M381</f>
        <v>0.862034189980477</v>
      </c>
      <c r="S381" s="14" t="n">
        <f aca="false">B381+DatosMinisterio!B381</f>
        <v>4757</v>
      </c>
      <c r="T381" s="14" t="n">
        <f aca="false">C381+DatosMinisterio!C381</f>
        <v>35</v>
      </c>
      <c r="U381" s="14" t="n">
        <f aca="false">D381+DatosMinisterio!D381</f>
        <v>330.034090909091</v>
      </c>
      <c r="V381" s="14" t="n">
        <f aca="false">E381+DatosMinisterio!E381</f>
        <v>112.529545454545</v>
      </c>
      <c r="W381" s="14" t="n">
        <f aca="false">F381+DatosMinisterio!F381</f>
        <v>11</v>
      </c>
      <c r="X381" s="14" t="n">
        <f aca="false">G381+DatosMinisterio!G381</f>
        <v>21</v>
      </c>
      <c r="Y381" s="14" t="n">
        <f aca="false">H381+DatosMinisterio!H381</f>
        <v>10</v>
      </c>
      <c r="Z381" s="14" t="n">
        <f aca="false">X381+0.33*Y381</f>
        <v>24.3</v>
      </c>
      <c r="AC381" s="50" t="n">
        <f aca="false">IF(T381&gt;0,S381/T381,0)</f>
        <v>135.914285714286</v>
      </c>
      <c r="AD381" s="51" t="n">
        <f aca="false">EXP((((AC381-AC$383)/AC$384+2)/4-1.9)^3)</f>
        <v>0.0231355261322148</v>
      </c>
      <c r="AE381" s="52" t="n">
        <f aca="false">S381/U381</f>
        <v>14.4136625004304</v>
      </c>
      <c r="AF381" s="51" t="n">
        <f aca="false">EXP((((AE381-AE$383)/AE$384+2)/4-1.9)^3)</f>
        <v>0.0104105144314501</v>
      </c>
      <c r="AG381" s="51" t="n">
        <f aca="false">V381/U381</f>
        <v>0.340963399097888</v>
      </c>
      <c r="AH381" s="51" t="n">
        <f aca="false">EXP((((AG381-AG$383)/AG$384+2)/4-1.9)^3)</f>
        <v>0.00588786031972016</v>
      </c>
      <c r="AI381" s="51" t="n">
        <f aca="false">W381/U381</f>
        <v>0.033329890162862</v>
      </c>
      <c r="AJ381" s="51" t="n">
        <f aca="false">EXP((((AI381-AI$383)/AI$384+2)/4-1.9)^3)</f>
        <v>0.0201393061139792</v>
      </c>
      <c r="AK381" s="51" t="n">
        <f aca="false">Z381/U381</f>
        <v>0.0736287573597769</v>
      </c>
      <c r="AL381" s="51" t="n">
        <f aca="false">EXP((((AK381-AK$383)/AK$384+2)/4-1.9)^3)</f>
        <v>0.0194252173054711</v>
      </c>
      <c r="AM381" s="51" t="n">
        <f aca="false">0.01*AD381+0.15*AF381+0.24*AH381+0.25*AJ381+0.35*AL381</f>
        <v>0.0150396714881822</v>
      </c>
      <c r="AO381" s="44" t="n">
        <f aca="false">0.01*AD381/$AM$383</f>
        <v>8.19960356661461E-005</v>
      </c>
      <c r="AP381" s="43" t="n">
        <f aca="false">AO381*$J$383</f>
        <v>537.818311628998</v>
      </c>
      <c r="AQ381" s="44" t="n">
        <f aca="false">0.15*AF381/$AM$383</f>
        <v>0.000553448130644949</v>
      </c>
      <c r="AR381" s="43" t="n">
        <f aca="false">AQ381*$J$383</f>
        <v>3630.10890440628</v>
      </c>
      <c r="AS381" s="44" t="n">
        <f aca="false">0.24*AH381/$AM$383</f>
        <v>0.00050082063612202</v>
      </c>
      <c r="AT381" s="43" t="n">
        <f aca="false">AS381*$J$383</f>
        <v>3284.92111551331</v>
      </c>
      <c r="AU381" s="44" t="n">
        <f aca="false">0.25*AJ381/$AM$383</f>
        <v>0.00178442371806911</v>
      </c>
      <c r="AV381" s="43" t="n">
        <f aca="false">AU381*$J$383</f>
        <v>11704.1725674416</v>
      </c>
      <c r="AW381" s="44" t="n">
        <f aca="false">0.35*AL381/$AM$383</f>
        <v>0.00240961359886457</v>
      </c>
      <c r="AX381" s="43" t="n">
        <f aca="false">AW381*$J$383</f>
        <v>15804.8411351999</v>
      </c>
    </row>
    <row r="382" customFormat="false" ht="13.8" hidden="false" customHeight="false" outlineLevel="0" collapsed="false">
      <c r="A382" s="16" t="s">
        <v>46</v>
      </c>
      <c r="B382" s="17"/>
      <c r="C382" s="17"/>
      <c r="D382" s="17"/>
      <c r="E382" s="17"/>
      <c r="F382" s="17"/>
      <c r="G382" s="17"/>
      <c r="H382" s="17"/>
      <c r="I382" s="18" t="n">
        <f aca="false">AO382+AQ382+AS382+AU382+AW382</f>
        <v>0.0128443439847464</v>
      </c>
      <c r="J382" s="53" t="n">
        <f aca="false">AP382+AR382+AT382+AV382+AX382</f>
        <v>84247.0412104387</v>
      </c>
      <c r="K382" s="15" t="n">
        <f aca="false">I382-DatosMinisterio!J382</f>
        <v>-6.07153216591883E-017</v>
      </c>
      <c r="L382" s="43" t="n">
        <f aca="false">J382-DatosMinisterio!K382</f>
        <v>0.041210438721464</v>
      </c>
      <c r="M382" s="44" t="n">
        <f aca="false">P416/P$417</f>
        <v>0.00603046168895752</v>
      </c>
      <c r="N382" s="43" t="n">
        <f aca="false">ROUND(N$383*M382,0)</f>
        <v>751531</v>
      </c>
      <c r="O382" s="43" t="n">
        <f aca="false">N382-DatosMinisterio!L382</f>
        <v>0</v>
      </c>
      <c r="P382" s="14" t="n">
        <f aca="false">N382+J382</f>
        <v>835778.041210439</v>
      </c>
      <c r="Q382" s="43" t="n">
        <f aca="false">P382-DatosMinisterio!M382</f>
        <v>0.0412104387069121</v>
      </c>
      <c r="S382" s="17" t="n">
        <f aca="false">B382+DatosMinisterio!B382</f>
        <v>5243</v>
      </c>
      <c r="T382" s="17" t="n">
        <f aca="false">C382+DatosMinisterio!C382</f>
        <v>26</v>
      </c>
      <c r="U382" s="17" t="n">
        <f aca="false">D382+DatosMinisterio!D382</f>
        <v>250.272727272727</v>
      </c>
      <c r="V382" s="17" t="n">
        <f aca="false">E382+DatosMinisterio!E382</f>
        <v>116.704545454545</v>
      </c>
      <c r="W382" s="17" t="n">
        <f aca="false">F382+DatosMinisterio!F382</f>
        <v>7</v>
      </c>
      <c r="X382" s="17" t="n">
        <f aca="false">G382+DatosMinisterio!G382</f>
        <v>23</v>
      </c>
      <c r="Y382" s="17" t="n">
        <f aca="false">H382+DatosMinisterio!H382</f>
        <v>12</v>
      </c>
      <c r="Z382" s="17" t="n">
        <f aca="false">X382+0.33*Y382</f>
        <v>26.96</v>
      </c>
      <c r="AC382" s="50" t="n">
        <f aca="false">IF(T382&gt;0,S382/T382,0)</f>
        <v>201.653846153846</v>
      </c>
      <c r="AD382" s="51" t="n">
        <f aca="false">EXP((((AC382-AC$383)/AC$384+2)/4-1.9)^3)</f>
        <v>0.077124246188249</v>
      </c>
      <c r="AE382" s="52" t="n">
        <f aca="false">S382/U382</f>
        <v>20.949146385761</v>
      </c>
      <c r="AF382" s="51" t="n">
        <f aca="false">EXP((((AE382-AE$383)/AE$384+2)/4-1.9)^3)</f>
        <v>0.0838903409804455</v>
      </c>
      <c r="AG382" s="51" t="n">
        <f aca="false">V382/U382</f>
        <v>0.466309480566653</v>
      </c>
      <c r="AH382" s="51" t="n">
        <f aca="false">EXP((((AG382-AG$383)/AG$384+2)/4-1.9)^3)</f>
        <v>0.0356191322700937</v>
      </c>
      <c r="AI382" s="51" t="n">
        <f aca="false">W382/U382</f>
        <v>0.0279694878314566</v>
      </c>
      <c r="AJ382" s="51" t="n">
        <f aca="false">EXP((((AI382-AI$383)/AI$384+2)/4-1.9)^3)</f>
        <v>0.0173301704085961</v>
      </c>
      <c r="AK382" s="51" t="n">
        <f aca="false">Z382/U382</f>
        <v>0.107722484562296</v>
      </c>
      <c r="AL382" s="51" t="n">
        <f aca="false">EXP((((AK382-AK$383)/AK$384+2)/4-1.9)^3)</f>
        <v>0.0285855100199038</v>
      </c>
      <c r="AM382" s="51" t="n">
        <f aca="false">0.01*AD382+0.15*AF382+0.24*AH382+0.25*AJ382+0.35*AL382</f>
        <v>0.0362408564628872</v>
      </c>
      <c r="AO382" s="44" t="n">
        <f aca="false">0.01*AD382/$AM$383</f>
        <v>0.000273340766275925</v>
      </c>
      <c r="AP382" s="43" t="n">
        <f aca="false">AO382*$J$383</f>
        <v>1792.8631332428</v>
      </c>
      <c r="AQ382" s="44" t="n">
        <f aca="false">0.15*AF382/$AM$383</f>
        <v>0.00445981346075784</v>
      </c>
      <c r="AR382" s="43" t="n">
        <f aca="false">AQ382*$J$383</f>
        <v>29252.2598947471</v>
      </c>
      <c r="AS382" s="44" t="n">
        <f aca="false">0.24*AH382/$AM$383</f>
        <v>0.00302975877703405</v>
      </c>
      <c r="AT382" s="43" t="n">
        <f aca="false">AS382*$J$383</f>
        <v>19872.4211099922</v>
      </c>
      <c r="AU382" s="44" t="n">
        <f aca="false">0.25*AJ382/$AM$383</f>
        <v>0.00153552296887791</v>
      </c>
      <c r="AV382" s="43" t="n">
        <f aca="false">AU382*$J$383</f>
        <v>10071.6133881388</v>
      </c>
      <c r="AW382" s="44" t="n">
        <f aca="false">0.35*AL382/$AM$383</f>
        <v>0.00354590801180071</v>
      </c>
      <c r="AX382" s="43" t="n">
        <f aca="false">AW382*$J$383</f>
        <v>23257.8836843178</v>
      </c>
    </row>
    <row r="383" customFormat="false" ht="13.8" hidden="false" customHeight="false" outlineLevel="0" collapsed="false">
      <c r="A383" s="19" t="s">
        <v>49</v>
      </c>
      <c r="B383" s="20"/>
      <c r="C383" s="20"/>
      <c r="D383" s="20"/>
      <c r="E383" s="20"/>
      <c r="F383" s="20"/>
      <c r="G383" s="20"/>
      <c r="H383" s="20"/>
      <c r="I383" s="20" t="n">
        <f aca="false">SUM(I356:I382)</f>
        <v>1</v>
      </c>
      <c r="J383" s="60" t="n">
        <f aca="false">DatosMinisterio!K383</f>
        <v>6559077</v>
      </c>
      <c r="K383" s="58" t="n">
        <f aca="false">I383-DatosMinisterio!J383</f>
        <v>0</v>
      </c>
      <c r="L383" s="60" t="n">
        <f aca="false">J383-DatosMinisterio!K383</f>
        <v>0</v>
      </c>
      <c r="M383" s="61"/>
      <c r="N383" s="60" t="n">
        <f aca="false">DatosMinisterio!L383</f>
        <v>124622452</v>
      </c>
      <c r="O383" s="60"/>
      <c r="P383" s="20" t="n">
        <f aca="false">DatosMinisterio!M383</f>
        <v>131181529</v>
      </c>
      <c r="Q383" s="60"/>
      <c r="S383" s="20"/>
      <c r="T383" s="20"/>
      <c r="U383" s="20"/>
      <c r="V383" s="20"/>
      <c r="W383" s="20"/>
      <c r="X383" s="20"/>
      <c r="Y383" s="20"/>
      <c r="Z383" s="20"/>
      <c r="AB383" s="63" t="s">
        <v>207</v>
      </c>
      <c r="AC383" s="63" t="n">
        <f aca="false">AVERAGE(AC358:AC382)</f>
        <v>190.572238233776</v>
      </c>
      <c r="AD383" s="20"/>
      <c r="AE383" s="63" t="n">
        <f aca="false">AVERAGE(AE358:AE382)</f>
        <v>19.9496094727916</v>
      </c>
      <c r="AF383" s="20"/>
      <c r="AG383" s="65" t="n">
        <f aca="false">AVERAGE(AG358:AG382)</f>
        <v>0.517292911339663</v>
      </c>
      <c r="AH383" s="20"/>
      <c r="AI383" s="65" t="n">
        <f aca="false">AVERAGE(AI358:AI382)</f>
        <v>0.0803072321353926</v>
      </c>
      <c r="AJ383" s="20"/>
      <c r="AK383" s="65" t="n">
        <f aca="false">AVERAGE(AK358:AK382)</f>
        <v>0.188291805572023</v>
      </c>
      <c r="AL383" s="20"/>
      <c r="AM383" s="65" t="n">
        <f aca="false">SUM(AM358:AM382)</f>
        <v>2.8215420348385</v>
      </c>
      <c r="AO383" s="61" t="n">
        <f aca="false">SUM(AO356:AO382)</f>
        <v>0.00959151685441063</v>
      </c>
      <c r="AP383" s="60" t="n">
        <f aca="false">SUM(AP356:AP382)</f>
        <v>62911.4975948771</v>
      </c>
      <c r="AQ383" s="61" t="n">
        <f aca="false">SUM(AQ356:AQ382)</f>
        <v>0.15112147307171</v>
      </c>
      <c r="AR383" s="60" t="n">
        <f aca="false">SUM(AR356:AR382)</f>
        <v>991217.378230776</v>
      </c>
      <c r="AS383" s="61" t="n">
        <f aca="false">SUM(AS356:AS382)</f>
        <v>0.233449931065957</v>
      </c>
      <c r="AT383" s="60" t="n">
        <f aca="false">SUM(AT356:AT382)</f>
        <v>1531216.07350631</v>
      </c>
      <c r="AU383" s="61" t="n">
        <f aca="false">SUM(AU356:AU382)</f>
        <v>0.255362058401128</v>
      </c>
      <c r="AV383" s="60" t="n">
        <f aca="false">SUM(AV356:AV382)</f>
        <v>1674939.4039315</v>
      </c>
      <c r="AW383" s="61" t="n">
        <f aca="false">SUM(AW356:AW382)</f>
        <v>0.350475020606794</v>
      </c>
      <c r="AX383" s="60" t="n">
        <f aca="false">SUM(AX356:AX382)</f>
        <v>2298792.64673655</v>
      </c>
    </row>
    <row r="384" customFormat="false" ht="13.8" hidden="false" customHeight="false" outlineLevel="0" collapsed="false">
      <c r="A384" s="23" t="s">
        <v>50</v>
      </c>
      <c r="B384" s="22"/>
      <c r="C384" s="22"/>
      <c r="D384" s="22"/>
      <c r="E384" s="22"/>
      <c r="F384" s="22"/>
      <c r="G384" s="22"/>
      <c r="H384" s="22"/>
      <c r="I384" s="22"/>
      <c r="S384" s="22"/>
      <c r="T384" s="22"/>
      <c r="U384" s="22"/>
      <c r="V384" s="22"/>
      <c r="W384" s="22"/>
      <c r="X384" s="22"/>
      <c r="Y384" s="22"/>
      <c r="Z384" s="22"/>
      <c r="AB384" s="63" t="s">
        <v>208</v>
      </c>
      <c r="AC384" s="63" t="n">
        <f aca="false">_xlfn.STDEV.P(AC358:AC382)</f>
        <v>87.6626390864377</v>
      </c>
      <c r="AD384" s="20"/>
      <c r="AE384" s="63" t="n">
        <f aca="false">_xlfn.STDEV.P(AE358:AE382)</f>
        <v>5.3463163791601</v>
      </c>
      <c r="AF384" s="20"/>
      <c r="AG384" s="65" t="n">
        <f aca="false">_xlfn.STDEV.P(AG358:AG382)</f>
        <v>0.13554888364555</v>
      </c>
      <c r="AH384" s="20"/>
      <c r="AI384" s="65" t="n">
        <f aca="false">_xlfn.STDEV.P(AI358:AI382)</f>
        <v>0.0672086874996082</v>
      </c>
      <c r="AJ384" s="20"/>
      <c r="AK384" s="65" t="n">
        <f aca="false">_xlfn.STDEV.P(AK358:AK382)</f>
        <v>0.159624816822344</v>
      </c>
      <c r="AL384" s="20"/>
      <c r="AM384" s="65"/>
    </row>
    <row r="385" customFormat="false" ht="13.8" hidden="false" customHeight="false" outlineLevel="0" collapsed="false">
      <c r="A385" s="23" t="s">
        <v>149</v>
      </c>
      <c r="B385" s="22"/>
      <c r="C385" s="22"/>
      <c r="D385" s="22"/>
      <c r="E385" s="22"/>
      <c r="F385" s="22"/>
      <c r="G385" s="22"/>
      <c r="H385" s="22"/>
      <c r="I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3.8" hidden="false" customHeight="false" outlineLevel="0" collapsed="false">
      <c r="B386" s="22"/>
      <c r="C386" s="22"/>
      <c r="D386" s="22"/>
      <c r="E386" s="22"/>
      <c r="F386" s="22"/>
      <c r="G386" s="22"/>
      <c r="H386" s="22"/>
      <c r="I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3.8" hidden="false" customHeight="false" outlineLevel="0" collapsed="false">
      <c r="A387" s="6" t="s">
        <v>168</v>
      </c>
      <c r="B387" s="6"/>
      <c r="C387" s="6"/>
      <c r="D387" s="6"/>
      <c r="E387" s="6"/>
      <c r="F387" s="6"/>
      <c r="G387" s="6"/>
      <c r="H387" s="6"/>
      <c r="I387" s="6"/>
      <c r="J387" s="6"/>
      <c r="S387" s="24"/>
      <c r="T387" s="24"/>
      <c r="U387" s="24"/>
      <c r="V387" s="24"/>
      <c r="W387" s="24"/>
      <c r="X387" s="24"/>
      <c r="Y387" s="24"/>
      <c r="Z387" s="24"/>
    </row>
    <row r="388" customFormat="false" ht="13.8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S388" s="24"/>
      <c r="T388" s="24"/>
      <c r="U388" s="24"/>
      <c r="V388" s="24"/>
      <c r="W388" s="24"/>
      <c r="X388" s="24"/>
      <c r="Y388" s="24"/>
      <c r="Z388" s="24"/>
    </row>
    <row r="389" customFormat="false" ht="13.8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S389" s="74"/>
      <c r="T389" s="74"/>
      <c r="U389" s="74"/>
      <c r="V389" s="74"/>
      <c r="W389" s="74"/>
      <c r="X389" s="74"/>
      <c r="Y389" s="74"/>
      <c r="Z389" s="74"/>
    </row>
    <row r="390" customFormat="false" ht="15.8" hidden="false" customHeight="true" outlineLevel="0" collapsed="false">
      <c r="A390" s="7" t="s">
        <v>8</v>
      </c>
      <c r="B390" s="8" t="s">
        <v>188</v>
      </c>
      <c r="C390" s="8"/>
      <c r="D390" s="8"/>
      <c r="E390" s="8"/>
      <c r="F390" s="8"/>
      <c r="G390" s="8"/>
      <c r="H390" s="8"/>
      <c r="I390" s="7" t="s">
        <v>10</v>
      </c>
      <c r="J390" s="37" t="s">
        <v>11</v>
      </c>
      <c r="K390" s="38" t="s">
        <v>189</v>
      </c>
      <c r="L390" s="37" t="s">
        <v>190</v>
      </c>
      <c r="M390" s="38" t="s">
        <v>191</v>
      </c>
      <c r="N390" s="37" t="s">
        <v>12</v>
      </c>
      <c r="O390" s="37" t="s">
        <v>192</v>
      </c>
      <c r="P390" s="7" t="s">
        <v>193</v>
      </c>
      <c r="Q390" s="37" t="s">
        <v>194</v>
      </c>
      <c r="S390" s="8" t="s">
        <v>188</v>
      </c>
      <c r="T390" s="8"/>
      <c r="U390" s="8"/>
      <c r="V390" s="8"/>
      <c r="W390" s="8"/>
      <c r="X390" s="8"/>
      <c r="Y390" s="8"/>
      <c r="Z390" s="8"/>
      <c r="AC390" s="9" t="s">
        <v>196</v>
      </c>
      <c r="AD390" s="9"/>
      <c r="AE390" s="9" t="s">
        <v>197</v>
      </c>
      <c r="AF390" s="9"/>
      <c r="AG390" s="9" t="s">
        <v>198</v>
      </c>
      <c r="AH390" s="9"/>
      <c r="AI390" s="9" t="s">
        <v>199</v>
      </c>
      <c r="AJ390" s="9"/>
      <c r="AK390" s="9" t="s">
        <v>200</v>
      </c>
      <c r="AL390" s="9"/>
      <c r="AM390" s="39" t="s">
        <v>201</v>
      </c>
      <c r="AO390" s="9" t="s">
        <v>196</v>
      </c>
      <c r="AP390" s="9"/>
      <c r="AQ390" s="9" t="s">
        <v>197</v>
      </c>
      <c r="AR390" s="9"/>
      <c r="AS390" s="9" t="s">
        <v>198</v>
      </c>
      <c r="AT390" s="9"/>
      <c r="AU390" s="9" t="s">
        <v>199</v>
      </c>
      <c r="AV390" s="9"/>
      <c r="AW390" s="39" t="s">
        <v>200</v>
      </c>
      <c r="AX390" s="39"/>
    </row>
    <row r="391" customFormat="false" ht="37.75" hidden="false" customHeight="false" outlineLevel="0" collapsed="false">
      <c r="A391" s="7"/>
      <c r="B391" s="9" t="s">
        <v>170</v>
      </c>
      <c r="C391" s="9" t="s">
        <v>171</v>
      </c>
      <c r="D391" s="9" t="s">
        <v>172</v>
      </c>
      <c r="E391" s="9" t="s">
        <v>173</v>
      </c>
      <c r="F391" s="9" t="s">
        <v>174</v>
      </c>
      <c r="G391" s="9" t="s">
        <v>175</v>
      </c>
      <c r="H391" s="9" t="s">
        <v>176</v>
      </c>
      <c r="I391" s="7"/>
      <c r="J391" s="37"/>
      <c r="K391" s="38"/>
      <c r="L391" s="37"/>
      <c r="M391" s="38"/>
      <c r="N391" s="37"/>
      <c r="O391" s="37"/>
      <c r="P391" s="7"/>
      <c r="Q391" s="37"/>
      <c r="S391" s="9" t="s">
        <v>170</v>
      </c>
      <c r="T391" s="9" t="s">
        <v>171</v>
      </c>
      <c r="U391" s="9" t="s">
        <v>172</v>
      </c>
      <c r="V391" s="9" t="s">
        <v>173</v>
      </c>
      <c r="W391" s="9" t="s">
        <v>174</v>
      </c>
      <c r="X391" s="9" t="s">
        <v>175</v>
      </c>
      <c r="Y391" s="9" t="s">
        <v>176</v>
      </c>
      <c r="Z391" s="7" t="s">
        <v>21</v>
      </c>
      <c r="AC391" s="9" t="s">
        <v>202</v>
      </c>
      <c r="AD391" s="9" t="s">
        <v>203</v>
      </c>
      <c r="AE391" s="9" t="s">
        <v>202</v>
      </c>
      <c r="AF391" s="9" t="s">
        <v>203</v>
      </c>
      <c r="AG391" s="9" t="s">
        <v>202</v>
      </c>
      <c r="AH391" s="9" t="s">
        <v>203</v>
      </c>
      <c r="AI391" s="9" t="s">
        <v>202</v>
      </c>
      <c r="AJ391" s="9" t="s">
        <v>203</v>
      </c>
      <c r="AK391" s="9" t="s">
        <v>202</v>
      </c>
      <c r="AL391" s="9" t="s">
        <v>203</v>
      </c>
      <c r="AM391" s="40" t="s">
        <v>204</v>
      </c>
      <c r="AO391" s="9" t="s">
        <v>205</v>
      </c>
      <c r="AP391" s="9" t="s">
        <v>206</v>
      </c>
      <c r="AQ391" s="9" t="s">
        <v>205</v>
      </c>
      <c r="AR391" s="9" t="s">
        <v>206</v>
      </c>
      <c r="AS391" s="9" t="s">
        <v>205</v>
      </c>
      <c r="AT391" s="9" t="s">
        <v>206</v>
      </c>
      <c r="AU391" s="9" t="s">
        <v>205</v>
      </c>
      <c r="AV391" s="9" t="s">
        <v>206</v>
      </c>
      <c r="AW391" s="9" t="s">
        <v>205</v>
      </c>
      <c r="AX391" s="40" t="s">
        <v>206</v>
      </c>
    </row>
    <row r="392" customFormat="false" ht="13.8" hidden="false" customHeight="false" outlineLevel="0" collapsed="false">
      <c r="A392" s="10" t="s">
        <v>22</v>
      </c>
      <c r="B392" s="11"/>
      <c r="C392" s="11"/>
      <c r="D392" s="11"/>
      <c r="E392" s="11"/>
      <c r="F392" s="11"/>
      <c r="G392" s="11"/>
      <c r="H392" s="11"/>
      <c r="I392" s="12" t="n">
        <f aca="false">AO392+AQ392+AS392+AU392+AW392</f>
        <v>0.159944259762385</v>
      </c>
      <c r="J392" s="49" t="n">
        <f aca="false">AP392+AR392+AT392+AV392+AX392</f>
        <v>981372.073899444</v>
      </c>
      <c r="K392" s="12" t="n">
        <f aca="false">I392-DatosMinisterio!J392</f>
        <v>0</v>
      </c>
      <c r="L392" s="49" t="n">
        <f aca="false">J392-DatosMinisterio!K392</f>
        <v>0.0738994444254786</v>
      </c>
      <c r="M392" s="44" t="n">
        <f aca="false">P426/P$451</f>
        <v>0.209082767383176</v>
      </c>
      <c r="N392" s="43" t="n">
        <f aca="false">ROUND(N$417*M392,0)</f>
        <v>24374562</v>
      </c>
      <c r="O392" s="43" t="n">
        <f aca="false">N392-DatosMinisterio!L392</f>
        <v>0</v>
      </c>
      <c r="P392" s="14" t="n">
        <f aca="false">N392+J392</f>
        <v>25355934.0738994</v>
      </c>
      <c r="Q392" s="43" t="n">
        <f aca="false">P392-DatosMinisterio!M392</f>
        <v>0.0738994441926479</v>
      </c>
      <c r="S392" s="11" t="n">
        <f aca="false">B392+DatosMinisterio!B392</f>
        <v>24502</v>
      </c>
      <c r="T392" s="11" t="n">
        <f aca="false">C392+DatosMinisterio!C392</f>
        <v>65</v>
      </c>
      <c r="U392" s="11" t="n">
        <f aca="false">D392+DatosMinisterio!D392</f>
        <v>1643.225</v>
      </c>
      <c r="V392" s="11" t="n">
        <f aca="false">E392+DatosMinisterio!E392</f>
        <v>843.338636363636</v>
      </c>
      <c r="W392" s="11" t="n">
        <f aca="false">F392+DatosMinisterio!F392</f>
        <v>386</v>
      </c>
      <c r="X392" s="11" t="n">
        <f aca="false">G392+DatosMinisterio!G392</f>
        <v>1081</v>
      </c>
      <c r="Y392" s="11" t="n">
        <f aca="false">H392+DatosMinisterio!H392</f>
        <v>130</v>
      </c>
      <c r="Z392" s="11" t="n">
        <f aca="false">X392+0.33*Y392</f>
        <v>1123.9</v>
      </c>
      <c r="AC392" s="45" t="n">
        <f aca="false">IF(T392&gt;0,S392/T392,0)</f>
        <v>376.953846153846</v>
      </c>
      <c r="AD392" s="46" t="n">
        <f aca="false">EXP((((AC392-AC$417)/AC$418+2)/4-1.9)^3)</f>
        <v>0.515529952015292</v>
      </c>
      <c r="AE392" s="47" t="n">
        <f aca="false">S392/U392</f>
        <v>14.9109221196123</v>
      </c>
      <c r="AF392" s="46" t="n">
        <f aca="false">EXP((((AE392-AE$417)/AE$418+2)/4-1.9)^3)</f>
        <v>0.00650030280977137</v>
      </c>
      <c r="AG392" s="46" t="n">
        <f aca="false">V392/U392</f>
        <v>0.51322164424448</v>
      </c>
      <c r="AH392" s="46" t="n">
        <f aca="false">EXP((((AG392-AG$417)/AG$418+2)/4-1.9)^3)</f>
        <v>0.0617969484384222</v>
      </c>
      <c r="AI392" s="46" t="n">
        <f aca="false">W392/U392</f>
        <v>0.234903923686653</v>
      </c>
      <c r="AJ392" s="46" t="n">
        <f aca="false">EXP((((AI392-AI$417)/AI$418+2)/4-1.9)^3)</f>
        <v>0.643457941715009</v>
      </c>
      <c r="AK392" s="46" t="n">
        <f aca="false">Z392/U392</f>
        <v>0.683959895936345</v>
      </c>
      <c r="AL392" s="46" t="n">
        <f aca="false">EXP((((AK392-AK$417)/AK$418+2)/4-1.9)^3)</f>
        <v>0.766126504053033</v>
      </c>
      <c r="AM392" s="46" t="n">
        <f aca="false">0.01*AD392+0.15*AF392+0.24*AH392+0.25*AJ392+0.35*AL392</f>
        <v>0.449970374414154</v>
      </c>
      <c r="AO392" s="48" t="n">
        <f aca="false">0.01*AD392/$AM$417</f>
        <v>0.00183247745293852</v>
      </c>
      <c r="AP392" s="49" t="n">
        <f aca="false">AO392*$J$417</f>
        <v>11243.5557302018</v>
      </c>
      <c r="AQ392" s="48" t="n">
        <f aca="false">0.15*AF392/$AM$417</f>
        <v>0.000346584857667754</v>
      </c>
      <c r="AR392" s="49" t="n">
        <f aca="false">AQ392*$J$417</f>
        <v>2126.54521679519</v>
      </c>
      <c r="AS392" s="48" t="n">
        <f aca="false">0.24*AH392/$AM$417</f>
        <v>0.005271849562857</v>
      </c>
      <c r="AT392" s="49" t="n">
        <f aca="false">AS392*$J$417</f>
        <v>32346.555896866</v>
      </c>
      <c r="AU392" s="48" t="n">
        <f aca="false">0.25*AJ392/$AM$417</f>
        <v>0.0571801000842723</v>
      </c>
      <c r="AV392" s="49" t="n">
        <f aca="false">AU392*$J$417</f>
        <v>350840.683428371</v>
      </c>
      <c r="AW392" s="48" t="n">
        <f aca="false">0.35*AL392/$AM$417</f>
        <v>0.0953132478046497</v>
      </c>
      <c r="AX392" s="49" t="n">
        <f aca="false">AW392*$J$417</f>
        <v>584814.733627211</v>
      </c>
    </row>
    <row r="393" customFormat="false" ht="13.8" hidden="false" customHeight="false" outlineLevel="0" collapsed="false">
      <c r="A393" s="13" t="s">
        <v>23</v>
      </c>
      <c r="B393" s="14"/>
      <c r="C393" s="14"/>
      <c r="D393" s="14"/>
      <c r="E393" s="14"/>
      <c r="F393" s="14"/>
      <c r="G393" s="14"/>
      <c r="H393" s="14"/>
      <c r="I393" s="15" t="n">
        <f aca="false">AO393+AQ393+AS393+AU393+AW393</f>
        <v>0.104957119192806</v>
      </c>
      <c r="J393" s="43" t="n">
        <f aca="false">AP393+AR393+AT393+AV393+AX393</f>
        <v>643986.760673848</v>
      </c>
      <c r="K393" s="15" t="n">
        <f aca="false">I393-DatosMinisterio!J393</f>
        <v>0</v>
      </c>
      <c r="L393" s="43" t="n">
        <f aca="false">J393-DatosMinisterio!K393</f>
        <v>-0.239326151902787</v>
      </c>
      <c r="M393" s="44" t="n">
        <f aca="false">P427/P$451</f>
        <v>0.130493748300611</v>
      </c>
      <c r="N393" s="43" t="n">
        <f aca="false">ROUND(N$417*M393,0)</f>
        <v>15212770</v>
      </c>
      <c r="O393" s="43" t="n">
        <f aca="false">N393-DatosMinisterio!L393</f>
        <v>0</v>
      </c>
      <c r="P393" s="14" t="n">
        <f aca="false">N393+J393</f>
        <v>15856756.7606738</v>
      </c>
      <c r="Q393" s="43" t="n">
        <f aca="false">P393-DatosMinisterio!M393</f>
        <v>-0.23932615108788</v>
      </c>
      <c r="S393" s="14" t="n">
        <f aca="false">B393+DatosMinisterio!B393</f>
        <v>18264</v>
      </c>
      <c r="T393" s="14" t="n">
        <f aca="false">C393+DatosMinisterio!C393</f>
        <v>38</v>
      </c>
      <c r="U393" s="14" t="n">
        <f aca="false">D393+DatosMinisterio!D393</f>
        <v>1533.18181818182</v>
      </c>
      <c r="V393" s="14" t="n">
        <f aca="false">E393+DatosMinisterio!E393</f>
        <v>855.068181818182</v>
      </c>
      <c r="W393" s="14" t="n">
        <f aca="false">F393+DatosMinisterio!F393</f>
        <v>312</v>
      </c>
      <c r="X393" s="14" t="n">
        <f aca="false">G393+DatosMinisterio!G393</f>
        <v>670</v>
      </c>
      <c r="Y393" s="14" t="n">
        <f aca="false">H393+DatosMinisterio!H393</f>
        <v>146</v>
      </c>
      <c r="Z393" s="14" t="n">
        <f aca="false">X393+0.33*Y393</f>
        <v>718.18</v>
      </c>
      <c r="AC393" s="50" t="n">
        <f aca="false">IF(T393&gt;0,S393/T393,0)</f>
        <v>480.631578947368</v>
      </c>
      <c r="AD393" s="51" t="n">
        <f aca="false">EXP((((AC393-AC$417)/AC$418+2)/4-1.9)^3)</f>
        <v>0.836315308482754</v>
      </c>
      <c r="AE393" s="52" t="n">
        <f aca="false">S393/U393</f>
        <v>11.912481470501</v>
      </c>
      <c r="AF393" s="51" t="n">
        <f aca="false">EXP((((AE393-AE$417)/AE$418+2)/4-1.9)^3)</f>
        <v>0.0012013806467017</v>
      </c>
      <c r="AG393" s="51" t="n">
        <f aca="false">V393/U393</f>
        <v>0.557708271568336</v>
      </c>
      <c r="AH393" s="51" t="n">
        <f aca="false">EXP((((AG393-AG$417)/AG$418+2)/4-1.9)^3)</f>
        <v>0.0967795179065021</v>
      </c>
      <c r="AI393" s="51" t="n">
        <f aca="false">W393/U393</f>
        <v>0.203498369404091</v>
      </c>
      <c r="AJ393" s="51" t="n">
        <f aca="false">EXP((((AI393-AI$417)/AI$418+2)/4-1.9)^3)</f>
        <v>0.500711084241236</v>
      </c>
      <c r="AK393" s="51" t="n">
        <f aca="false">Z393/U393</f>
        <v>0.468424547880225</v>
      </c>
      <c r="AL393" s="51" t="n">
        <f aca="false">EXP((((AK393-AK$417)/AK$418+2)/4-1.9)^3)</f>
        <v>0.395220329488738</v>
      </c>
      <c r="AM393" s="51" t="n">
        <f aca="false">0.01*AD393+0.15*AF393+0.24*AH393+0.25*AJ393+0.35*AL393</f>
        <v>0.295275330860761</v>
      </c>
      <c r="AO393" s="44" t="n">
        <f aca="false">0.01*AD393/$AM$417</f>
        <v>0.0029727253292482</v>
      </c>
      <c r="AP393" s="43" t="n">
        <f aca="false">AO393*$J$417</f>
        <v>18239.7894480975</v>
      </c>
      <c r="AQ393" s="44" t="n">
        <f aca="false">0.15*AF393/$AM$417</f>
        <v>6.40555298156251E-005</v>
      </c>
      <c r="AR393" s="43" t="n">
        <f aca="false">AQ393*$J$417</f>
        <v>393.026347011618</v>
      </c>
      <c r="AS393" s="44" t="n">
        <f aca="false">0.24*AH393/$AM$417</f>
        <v>0.00825618533053136</v>
      </c>
      <c r="AT393" s="43" t="n">
        <f aca="false">AS393*$J$417</f>
        <v>50657.5836629506</v>
      </c>
      <c r="AU393" s="44" t="n">
        <f aca="false">0.25*AJ393/$AM$417</f>
        <v>0.0444950758303005</v>
      </c>
      <c r="AV393" s="43" t="n">
        <f aca="false">AU393*$J$417</f>
        <v>273009.01520796</v>
      </c>
      <c r="AW393" s="44" t="n">
        <f aca="false">0.35*AL393/$AM$417</f>
        <v>0.0491690771729102</v>
      </c>
      <c r="AX393" s="43" t="n">
        <f aca="false">AW393*$J$417</f>
        <v>301687.346007828</v>
      </c>
    </row>
    <row r="394" customFormat="false" ht="13.8" hidden="false" customHeight="false" outlineLevel="0" collapsed="false">
      <c r="A394" s="13" t="s">
        <v>24</v>
      </c>
      <c r="B394" s="14"/>
      <c r="C394" s="14"/>
      <c r="D394" s="14"/>
      <c r="E394" s="14"/>
      <c r="F394" s="14"/>
      <c r="G394" s="14"/>
      <c r="H394" s="14"/>
      <c r="I394" s="15" t="n">
        <f aca="false">AO394+AQ394+AS394+AU394+AW394</f>
        <v>0.067707832554237</v>
      </c>
      <c r="J394" s="43" t="n">
        <f aca="false">AP394+AR394+AT394+AV394+AX394</f>
        <v>415435.828404855</v>
      </c>
      <c r="K394" s="15" t="n">
        <f aca="false">I394-DatosMinisterio!J394</f>
        <v>-2.77555756156289E-016</v>
      </c>
      <c r="L394" s="43" t="n">
        <f aca="false">J394-DatosMinisterio!K394</f>
        <v>-0.171595144667663</v>
      </c>
      <c r="M394" s="44" t="n">
        <f aca="false">P428/P$451</f>
        <v>0.0751576425875534</v>
      </c>
      <c r="N394" s="43" t="n">
        <f aca="false">ROUND(N$417*M394,0)</f>
        <v>8761768</v>
      </c>
      <c r="O394" s="43" t="n">
        <f aca="false">N394-DatosMinisterio!L394</f>
        <v>0</v>
      </c>
      <c r="P394" s="14" t="n">
        <f aca="false">N394+J394</f>
        <v>9177203.82840485</v>
      </c>
      <c r="Q394" s="43" t="n">
        <f aca="false">P394-DatosMinisterio!M394</f>
        <v>-0.171595145016909</v>
      </c>
      <c r="S394" s="14" t="n">
        <f aca="false">B394+DatosMinisterio!B394</f>
        <v>19361</v>
      </c>
      <c r="T394" s="14" t="n">
        <f aca="false">C394+DatosMinisterio!C394</f>
        <v>90</v>
      </c>
      <c r="U394" s="14" t="n">
        <f aca="false">D394+DatosMinisterio!D394</f>
        <v>1169.52272727273</v>
      </c>
      <c r="V394" s="14" t="n">
        <f aca="false">E394+DatosMinisterio!E394</f>
        <v>743.409090909091</v>
      </c>
      <c r="W394" s="14" t="n">
        <f aca="false">F394+DatosMinisterio!F394</f>
        <v>151</v>
      </c>
      <c r="X394" s="14" t="n">
        <f aca="false">G394+DatosMinisterio!G394</f>
        <v>430</v>
      </c>
      <c r="Y394" s="14" t="n">
        <f aca="false">H394+DatosMinisterio!H394</f>
        <v>76</v>
      </c>
      <c r="Z394" s="14" t="n">
        <f aca="false">X394+0.33*Y394</f>
        <v>455.08</v>
      </c>
      <c r="AC394" s="50" t="n">
        <f aca="false">IF(T394&gt;0,S394/T394,0)</f>
        <v>215.122222222222</v>
      </c>
      <c r="AD394" s="51" t="n">
        <f aca="false">EXP((((AC394-AC$417)/AC$418+2)/4-1.9)^3)</f>
        <v>0.0838814589299089</v>
      </c>
      <c r="AE394" s="52" t="n">
        <f aca="false">S394/U394</f>
        <v>16.554616296469</v>
      </c>
      <c r="AF394" s="51" t="n">
        <f aca="false">EXP((((AE394-AE$417)/AE$418+2)/4-1.9)^3)</f>
        <v>0.014355625914222</v>
      </c>
      <c r="AG394" s="51" t="n">
        <f aca="false">V394/U394</f>
        <v>0.635651683864823</v>
      </c>
      <c r="AH394" s="51" t="n">
        <f aca="false">EXP((((AG394-AG$417)/AG$418+2)/4-1.9)^3)</f>
        <v>0.188167974860669</v>
      </c>
      <c r="AI394" s="51" t="n">
        <f aca="false">W394/U394</f>
        <v>0.12911249732797</v>
      </c>
      <c r="AJ394" s="51" t="n">
        <f aca="false">EXP((((AI394-AI$417)/AI$418+2)/4-1.9)^3)</f>
        <v>0.196316621020827</v>
      </c>
      <c r="AK394" s="51" t="n">
        <f aca="false">Z394/U394</f>
        <v>0.38911599525836</v>
      </c>
      <c r="AL394" s="51" t="n">
        <f aca="false">EXP((((AK394-AK$417)/AK$418+2)/4-1.9)^3)</f>
        <v>0.266429925912549</v>
      </c>
      <c r="AM394" s="51" t="n">
        <f aca="false">0.01*AD394+0.15*AF394+0.24*AH394+0.25*AJ394+0.35*AL394</f>
        <v>0.190482101767592</v>
      </c>
      <c r="AO394" s="44" t="n">
        <f aca="false">0.01*AD394/$AM$417</f>
        <v>0.000298160915011368</v>
      </c>
      <c r="AP394" s="43" t="n">
        <f aca="false">AO394*$J$417</f>
        <v>1829.42980232715</v>
      </c>
      <c r="AQ394" s="44" t="n">
        <f aca="false">0.15*AF394/$AM$417</f>
        <v>0.000765417044377222</v>
      </c>
      <c r="AR394" s="43" t="n">
        <f aca="false">AQ394*$J$417</f>
        <v>4696.3793096069</v>
      </c>
      <c r="AS394" s="44" t="n">
        <f aca="false">0.24*AH394/$AM$417</f>
        <v>0.0160524634481164</v>
      </c>
      <c r="AT394" s="43" t="n">
        <f aca="false">AS394*$J$417</f>
        <v>98493.3086606327</v>
      </c>
      <c r="AU394" s="44" t="n">
        <f aca="false">0.25*AJ394/$AM$417</f>
        <v>0.017445435529567</v>
      </c>
      <c r="AV394" s="43" t="n">
        <f aca="false">AU394*$J$417</f>
        <v>107040.185569426</v>
      </c>
      <c r="AW394" s="44" t="n">
        <f aca="false">0.35*AL394/$AM$417</f>
        <v>0.0331463556171651</v>
      </c>
      <c r="AX394" s="43" t="n">
        <f aca="false">AW394*$J$417</f>
        <v>203376.525062863</v>
      </c>
    </row>
    <row r="395" customFormat="false" ht="13.8" hidden="false" customHeight="false" outlineLevel="0" collapsed="false">
      <c r="A395" s="13" t="s">
        <v>25</v>
      </c>
      <c r="B395" s="14"/>
      <c r="C395" s="14"/>
      <c r="D395" s="14"/>
      <c r="E395" s="14"/>
      <c r="F395" s="14"/>
      <c r="G395" s="14"/>
      <c r="H395" s="14"/>
      <c r="I395" s="15" t="n">
        <f aca="false">AO395+AQ395+AS395+AU395+AW395</f>
        <v>0.0584364176418172</v>
      </c>
      <c r="J395" s="43" t="n">
        <f aca="false">AP395+AR395+AT395+AV395+AX395</f>
        <v>358549.087398327</v>
      </c>
      <c r="K395" s="15" t="n">
        <f aca="false">I395-DatosMinisterio!J395</f>
        <v>0</v>
      </c>
      <c r="L395" s="43" t="n">
        <f aca="false">J395-DatosMinisterio!K395</f>
        <v>0.0873983268393204</v>
      </c>
      <c r="M395" s="44" t="n">
        <f aca="false">P429/P$451</f>
        <v>0.0560296850050986</v>
      </c>
      <c r="N395" s="43" t="n">
        <f aca="false">ROUND(N$417*M395,0)</f>
        <v>6531858</v>
      </c>
      <c r="O395" s="43" t="n">
        <f aca="false">N395-DatosMinisterio!L395</f>
        <v>0</v>
      </c>
      <c r="P395" s="14" t="n">
        <f aca="false">N395+J395</f>
        <v>6890407.08739833</v>
      </c>
      <c r="Q395" s="43" t="n">
        <f aca="false">P395-DatosMinisterio!M395</f>
        <v>0.0873983269557357</v>
      </c>
      <c r="S395" s="14" t="n">
        <f aca="false">B395+DatosMinisterio!B395</f>
        <v>12778</v>
      </c>
      <c r="T395" s="14" t="n">
        <f aca="false">C395+DatosMinisterio!C395</f>
        <v>55</v>
      </c>
      <c r="U395" s="14" t="n">
        <f aca="false">D395+DatosMinisterio!D395</f>
        <v>502.340909090909</v>
      </c>
      <c r="V395" s="14" t="n">
        <f aca="false">E395+DatosMinisterio!E395</f>
        <v>346.130681818182</v>
      </c>
      <c r="W395" s="14" t="n">
        <f aca="false">F395+DatosMinisterio!F395</f>
        <v>54</v>
      </c>
      <c r="X395" s="14" t="n">
        <f aca="false">G395+DatosMinisterio!G395</f>
        <v>91</v>
      </c>
      <c r="Y395" s="14" t="n">
        <f aca="false">H395+DatosMinisterio!H395</f>
        <v>37</v>
      </c>
      <c r="Z395" s="14" t="n">
        <f aca="false">X395+0.33*Y395</f>
        <v>103.21</v>
      </c>
      <c r="AC395" s="50" t="n">
        <f aca="false">IF(T395&gt;0,S395/T395,0)</f>
        <v>232.327272727273</v>
      </c>
      <c r="AD395" s="51" t="n">
        <f aca="false">EXP((((AC395-AC$417)/AC$418+2)/4-1.9)^3)</f>
        <v>0.109962968760079</v>
      </c>
      <c r="AE395" s="52" t="n">
        <f aca="false">S395/U395</f>
        <v>25.4369090168755</v>
      </c>
      <c r="AF395" s="51" t="n">
        <f aca="false">EXP((((AE395-AE$417)/AE$418+2)/4-1.9)^3)</f>
        <v>0.2591787100858</v>
      </c>
      <c r="AG395" s="51" t="n">
        <f aca="false">V395/U395</f>
        <v>0.689035425055423</v>
      </c>
      <c r="AH395" s="51" t="n">
        <f aca="false">EXP((((AG395-AG$417)/AG$418+2)/4-1.9)^3)</f>
        <v>0.273410440369973</v>
      </c>
      <c r="AI395" s="51" t="n">
        <f aca="false">W395/U395</f>
        <v>0.107496719902276</v>
      </c>
      <c r="AJ395" s="51" t="n">
        <f aca="false">EXP((((AI395-AI$417)/AI$418+2)/4-1.9)^3)</f>
        <v>0.134480302582259</v>
      </c>
      <c r="AK395" s="51" t="n">
        <f aca="false">Z395/U395</f>
        <v>0.20545808261322</v>
      </c>
      <c r="AL395" s="51" t="n">
        <f aca="false">EXP((((AK395-AK$417)/AK$418+2)/4-1.9)^3)</f>
        <v>0.0719538848681879</v>
      </c>
      <c r="AM395" s="51" t="n">
        <f aca="false">0.01*AD395+0.15*AF395+0.24*AH395+0.25*AJ395+0.35*AL395</f>
        <v>0.164398877238695</v>
      </c>
      <c r="AO395" s="44" t="n">
        <f aca="false">0.01*AD395/$AM$417</f>
        <v>0.000390868969151672</v>
      </c>
      <c r="AP395" s="43" t="n">
        <f aca="false">AO395*$J$417</f>
        <v>2398.25981532051</v>
      </c>
      <c r="AQ395" s="44" t="n">
        <f aca="false">0.15*AF395/$AM$417</f>
        <v>0.0138189587430556</v>
      </c>
      <c r="AR395" s="43" t="n">
        <f aca="false">AQ395*$J$417</f>
        <v>84789.16480623</v>
      </c>
      <c r="AS395" s="44" t="n">
        <f aca="false">0.24*AH395/$AM$417</f>
        <v>0.0233244318201448</v>
      </c>
      <c r="AT395" s="43" t="n">
        <f aca="false">AS395*$J$417</f>
        <v>143112.019536476</v>
      </c>
      <c r="AU395" s="44" t="n">
        <f aca="false">0.25*AJ395/$AM$417</f>
        <v>0.0119504270015251</v>
      </c>
      <c r="AV395" s="43" t="n">
        <f aca="false">AU395*$J$417</f>
        <v>73324.3903088084</v>
      </c>
      <c r="AW395" s="44" t="n">
        <f aca="false">0.35*AL395/$AM$417</f>
        <v>0.00895173110793997</v>
      </c>
      <c r="AX395" s="43" t="n">
        <f aca="false">AW395*$J$417</f>
        <v>54925.2529314917</v>
      </c>
    </row>
    <row r="396" customFormat="false" ht="13.8" hidden="false" customHeight="false" outlineLevel="0" collapsed="false">
      <c r="A396" s="13" t="s">
        <v>26</v>
      </c>
      <c r="B396" s="14"/>
      <c r="C396" s="14"/>
      <c r="D396" s="14"/>
      <c r="E396" s="14"/>
      <c r="F396" s="14"/>
      <c r="G396" s="14"/>
      <c r="H396" s="14"/>
      <c r="I396" s="15" t="n">
        <f aca="false">AO396+AQ396+AS396+AU396+AW396</f>
        <v>0.0873055854503931</v>
      </c>
      <c r="J396" s="43" t="n">
        <f aca="false">AP396+AR396+AT396+AV396+AX396</f>
        <v>535682.015620588</v>
      </c>
      <c r="K396" s="15" t="n">
        <f aca="false">I396-DatosMinisterio!J396</f>
        <v>0</v>
      </c>
      <c r="L396" s="43" t="n">
        <f aca="false">J396-DatosMinisterio!K396</f>
        <v>0.0156205879757181</v>
      </c>
      <c r="M396" s="44" t="n">
        <f aca="false">P430/P$451</f>
        <v>0.0483731285650312</v>
      </c>
      <c r="N396" s="43" t="n">
        <f aca="false">ROUND(N$417*M396,0)</f>
        <v>5639268</v>
      </c>
      <c r="O396" s="43" t="n">
        <f aca="false">N396-DatosMinisterio!L396</f>
        <v>0</v>
      </c>
      <c r="P396" s="14" t="n">
        <f aca="false">N396+J396</f>
        <v>6174950.01562059</v>
      </c>
      <c r="Q396" s="43" t="n">
        <f aca="false">P396-DatosMinisterio!M396</f>
        <v>0.015620588324964</v>
      </c>
      <c r="S396" s="14" t="n">
        <f aca="false">B396+DatosMinisterio!B396</f>
        <v>9512</v>
      </c>
      <c r="T396" s="14" t="n">
        <f aca="false">C396+DatosMinisterio!C396</f>
        <v>73</v>
      </c>
      <c r="U396" s="14" t="n">
        <f aca="false">D396+DatosMinisterio!D396</f>
        <v>353.272727272727</v>
      </c>
      <c r="V396" s="14" t="n">
        <f aca="false">E396+DatosMinisterio!E396</f>
        <v>192.613636363636</v>
      </c>
      <c r="W396" s="14" t="n">
        <f aca="false">F396+DatosMinisterio!F396</f>
        <v>60</v>
      </c>
      <c r="X396" s="14" t="n">
        <f aca="false">G396+DatosMinisterio!G396</f>
        <v>131</v>
      </c>
      <c r="Y396" s="14" t="n">
        <f aca="false">H396+DatosMinisterio!H396</f>
        <v>3</v>
      </c>
      <c r="Z396" s="14" t="n">
        <f aca="false">X396+0.33*Y396</f>
        <v>131.99</v>
      </c>
      <c r="AC396" s="50" t="n">
        <f aca="false">IF(T396&gt;0,S396/T396,0)</f>
        <v>130.301369863014</v>
      </c>
      <c r="AD396" s="51" t="n">
        <f aca="false">EXP((((AC396-AC$417)/AC$418+2)/4-1.9)^3)</f>
        <v>0.015930485402988</v>
      </c>
      <c r="AE396" s="52" t="n">
        <f aca="false">S396/U396</f>
        <v>26.9253731343284</v>
      </c>
      <c r="AF396" s="51" t="n">
        <f aca="false">EXP((((AE396-AE$417)/AE$418+2)/4-1.9)^3)</f>
        <v>0.346916220451625</v>
      </c>
      <c r="AG396" s="51" t="n">
        <f aca="false">V396/U396</f>
        <v>0.54522645393721</v>
      </c>
      <c r="AH396" s="51" t="n">
        <f aca="false">EXP((((AG396-AG$417)/AG$418+2)/4-1.9)^3)</f>
        <v>0.0857856970912104</v>
      </c>
      <c r="AI396" s="51" t="n">
        <f aca="false">W396/U396</f>
        <v>0.169840452907875</v>
      </c>
      <c r="AJ396" s="51" t="n">
        <f aca="false">EXP((((AI396-AI$417)/AI$418+2)/4-1.9)^3)</f>
        <v>0.34980647288244</v>
      </c>
      <c r="AK396" s="51" t="n">
        <f aca="false">Z396/U396</f>
        <v>0.373620689655173</v>
      </c>
      <c r="AL396" s="51" t="n">
        <f aca="false">EXP((((AK396-AK$417)/AK$418+2)/4-1.9)^3)</f>
        <v>0.243941248870991</v>
      </c>
      <c r="AM396" s="51" t="n">
        <f aca="false">0.01*AD396+0.15*AF396+0.24*AH396+0.25*AJ396+0.35*AL396</f>
        <v>0.245616360549121</v>
      </c>
      <c r="AO396" s="44" t="n">
        <f aca="false">0.01*AD396/$AM$417</f>
        <v>5.66257211656168E-005</v>
      </c>
      <c r="AP396" s="43" t="n">
        <f aca="false">AO396*$J$417</f>
        <v>347.43917349025</v>
      </c>
      <c r="AQ396" s="44" t="n">
        <f aca="false">0.15*AF396/$AM$417</f>
        <v>0.0184969704345343</v>
      </c>
      <c r="AR396" s="43" t="n">
        <f aca="false">AQ396*$J$417</f>
        <v>113492.101955788</v>
      </c>
      <c r="AS396" s="44" t="n">
        <f aca="false">0.24*AH396/$AM$417</f>
        <v>0.00731831103537946</v>
      </c>
      <c r="AT396" s="43" t="n">
        <f aca="false">AS396*$J$417</f>
        <v>44903.0561578212</v>
      </c>
      <c r="AU396" s="44" t="n">
        <f aca="false">0.25*AJ396/$AM$417</f>
        <v>0.03108512279176</v>
      </c>
      <c r="AV396" s="43" t="n">
        <f aca="false">AU396*$J$417</f>
        <v>190729.392019998</v>
      </c>
      <c r="AW396" s="44" t="n">
        <f aca="false">0.35*AL396/$AM$417</f>
        <v>0.0303485554675537</v>
      </c>
      <c r="AX396" s="43" t="n">
        <f aca="false">AW396*$J$417</f>
        <v>186210.026313491</v>
      </c>
    </row>
    <row r="397" customFormat="false" ht="13.8" hidden="false" customHeight="false" outlineLevel="0" collapsed="false">
      <c r="A397" s="13" t="s">
        <v>27</v>
      </c>
      <c r="B397" s="14"/>
      <c r="C397" s="14"/>
      <c r="D397" s="14"/>
      <c r="E397" s="14"/>
      <c r="F397" s="14"/>
      <c r="G397" s="14"/>
      <c r="H397" s="14"/>
      <c r="I397" s="15" t="n">
        <f aca="false">AO397+AQ397+AS397+AU397+AW397</f>
        <v>0.0401431622382531</v>
      </c>
      <c r="J397" s="43" t="n">
        <f aca="false">AP397+AR397+AT397+AV397+AX397</f>
        <v>246306.922406359</v>
      </c>
      <c r="K397" s="15" t="n">
        <f aca="false">I397-DatosMinisterio!J397</f>
        <v>0</v>
      </c>
      <c r="L397" s="43" t="n">
        <f aca="false">J397-DatosMinisterio!K397</f>
        <v>-0.0775936412392184</v>
      </c>
      <c r="M397" s="44" t="n">
        <f aca="false">P431/P$451</f>
        <v>0.0688754541709885</v>
      </c>
      <c r="N397" s="43" t="n">
        <f aca="false">ROUND(N$417*M397,0)</f>
        <v>8029399</v>
      </c>
      <c r="O397" s="43" t="n">
        <f aca="false">N397-DatosMinisterio!L397</f>
        <v>0</v>
      </c>
      <c r="P397" s="14" t="n">
        <f aca="false">N397+J397</f>
        <v>8275705.92240636</v>
      </c>
      <c r="Q397" s="43" t="n">
        <f aca="false">P397-DatosMinisterio!M397</f>
        <v>-0.0775936413556337</v>
      </c>
      <c r="S397" s="14" t="n">
        <f aca="false">B397+DatosMinisterio!B397</f>
        <v>17441</v>
      </c>
      <c r="T397" s="14" t="n">
        <f aca="false">C397+DatosMinisterio!C397</f>
        <v>93</v>
      </c>
      <c r="U397" s="14" t="n">
        <f aca="false">D397+DatosMinisterio!D397</f>
        <v>879.136363636364</v>
      </c>
      <c r="V397" s="14" t="n">
        <f aca="false">E397+DatosMinisterio!E397</f>
        <v>487.318181818182</v>
      </c>
      <c r="W397" s="14" t="n">
        <f aca="false">F397+DatosMinisterio!F397</f>
        <v>111</v>
      </c>
      <c r="X397" s="14" t="n">
        <f aca="false">G397+DatosMinisterio!G397</f>
        <v>208</v>
      </c>
      <c r="Y397" s="14" t="n">
        <f aca="false">H397+DatosMinisterio!H397</f>
        <v>21</v>
      </c>
      <c r="Z397" s="14" t="n">
        <f aca="false">X397+0.33*Y397</f>
        <v>214.93</v>
      </c>
      <c r="AC397" s="50" t="n">
        <f aca="false">IF(T397&gt;0,S397/T397,0)</f>
        <v>187.537634408602</v>
      </c>
      <c r="AD397" s="51" t="n">
        <f aca="false">EXP((((AC397-AC$417)/AC$418+2)/4-1.9)^3)</f>
        <v>0.0519661257730105</v>
      </c>
      <c r="AE397" s="52" t="n">
        <f aca="false">S397/U397</f>
        <v>19.8387880668011</v>
      </c>
      <c r="AF397" s="51" t="n">
        <f aca="false">EXP((((AE397-AE$417)/AE$418+2)/4-1.9)^3)</f>
        <v>0.054021162909923</v>
      </c>
      <c r="AG397" s="51" t="n">
        <f aca="false">V397/U397</f>
        <v>0.554314668321183</v>
      </c>
      <c r="AH397" s="51" t="n">
        <f aca="false">EXP((((AG397-AG$417)/AG$418+2)/4-1.9)^3)</f>
        <v>0.0936955662119882</v>
      </c>
      <c r="AI397" s="51" t="n">
        <f aca="false">W397/U397</f>
        <v>0.12626027609741</v>
      </c>
      <c r="AJ397" s="51" t="n">
        <f aca="false">EXP((((AI397-AI$417)/AI$418+2)/4-1.9)^3)</f>
        <v>0.187316563511601</v>
      </c>
      <c r="AK397" s="51" t="n">
        <f aca="false">Z397/U397</f>
        <v>0.24447856884339</v>
      </c>
      <c r="AL397" s="51" t="n">
        <f aca="false">EXP((((AK397-AK$417)/AK$418+2)/4-1.9)^3)</f>
        <v>0.0999875490597449</v>
      </c>
      <c r="AM397" s="51" t="n">
        <f aca="false">0.01*AD397+0.15*AF397+0.24*AH397+0.25*AJ397+0.35*AL397</f>
        <v>0.112934554633907</v>
      </c>
      <c r="AO397" s="44" t="n">
        <f aca="false">0.01*AD397/$AM$417</f>
        <v>0.000184716238936946</v>
      </c>
      <c r="AP397" s="43" t="n">
        <f aca="false">AO397*$J$417</f>
        <v>1133.36582855652</v>
      </c>
      <c r="AQ397" s="44" t="n">
        <f aca="false">0.15*AF397/$AM$417</f>
        <v>0.00288031459550431</v>
      </c>
      <c r="AR397" s="43" t="n">
        <f aca="false">AQ397*$J$417</f>
        <v>17672.7837077256</v>
      </c>
      <c r="AS397" s="44" t="n">
        <f aca="false">0.24*AH397/$AM$417</f>
        <v>0.00799309581230384</v>
      </c>
      <c r="AT397" s="43" t="n">
        <f aca="false">AS397*$J$417</f>
        <v>49043.3418857983</v>
      </c>
      <c r="AU397" s="44" t="n">
        <f aca="false">0.25*AJ397/$AM$417</f>
        <v>0.0166456564674419</v>
      </c>
      <c r="AV397" s="43" t="n">
        <f aca="false">AU397*$J$417</f>
        <v>102132.970780817</v>
      </c>
      <c r="AW397" s="44" t="n">
        <f aca="false">0.35*AL397/$AM$417</f>
        <v>0.0124393791240661</v>
      </c>
      <c r="AX397" s="43" t="n">
        <f aca="false">AW397*$J$417</f>
        <v>76324.460203461</v>
      </c>
    </row>
    <row r="398" customFormat="false" ht="13.8" hidden="false" customHeight="false" outlineLevel="0" collapsed="false">
      <c r="A398" s="13" t="s">
        <v>28</v>
      </c>
      <c r="B398" s="14"/>
      <c r="C398" s="14"/>
      <c r="D398" s="14"/>
      <c r="E398" s="14"/>
      <c r="F398" s="14"/>
      <c r="G398" s="14"/>
      <c r="H398" s="14"/>
      <c r="I398" s="15" t="n">
        <f aca="false">AO398+AQ398+AS398+AU398+AW398</f>
        <v>0.0377464436235594</v>
      </c>
      <c r="J398" s="43" t="n">
        <f aca="false">AP398+AR398+AT398+AV398+AX398</f>
        <v>231601.34484484</v>
      </c>
      <c r="K398" s="15" t="n">
        <f aca="false">I398-DatosMinisterio!J398</f>
        <v>0</v>
      </c>
      <c r="L398" s="43" t="n">
        <f aca="false">J398-DatosMinisterio!K398</f>
        <v>0.344844840466976</v>
      </c>
      <c r="M398" s="44" t="n">
        <f aca="false">P432/P$451</f>
        <v>0.052280439075941</v>
      </c>
      <c r="N398" s="43" t="n">
        <f aca="false">ROUND(N$417*M398,0)</f>
        <v>6094777</v>
      </c>
      <c r="O398" s="43" t="n">
        <f aca="false">N398-DatosMinisterio!L398</f>
        <v>0</v>
      </c>
      <c r="P398" s="14" t="n">
        <f aca="false">N398+J398</f>
        <v>6326378.34484484</v>
      </c>
      <c r="Q398" s="43" t="n">
        <f aca="false">P398-DatosMinisterio!M398</f>
        <v>0.344844840466976</v>
      </c>
      <c r="S398" s="14" t="n">
        <f aca="false">B398+DatosMinisterio!B398</f>
        <v>9876</v>
      </c>
      <c r="T398" s="14" t="n">
        <f aca="false">C398+DatosMinisterio!C398</f>
        <v>55</v>
      </c>
      <c r="U398" s="14" t="n">
        <f aca="false">D398+DatosMinisterio!D398</f>
        <v>644.886363636364</v>
      </c>
      <c r="V398" s="14" t="n">
        <f aca="false">E398+DatosMinisterio!E398</f>
        <v>331.909090909091</v>
      </c>
      <c r="W398" s="14" t="n">
        <f aca="false">F398+DatosMinisterio!F398</f>
        <v>70</v>
      </c>
      <c r="X398" s="14" t="n">
        <f aca="false">G398+DatosMinisterio!G398</f>
        <v>181</v>
      </c>
      <c r="Y398" s="14" t="n">
        <f aca="false">H398+DatosMinisterio!H398</f>
        <v>48</v>
      </c>
      <c r="Z398" s="14" t="n">
        <f aca="false">X398+0.33*Y398</f>
        <v>196.84</v>
      </c>
      <c r="AC398" s="50" t="n">
        <f aca="false">IF(T398&gt;0,S398/T398,0)</f>
        <v>179.563636363636</v>
      </c>
      <c r="AD398" s="51" t="n">
        <f aca="false">EXP((((AC398-AC$417)/AC$418+2)/4-1.9)^3)</f>
        <v>0.0447690799046873</v>
      </c>
      <c r="AE398" s="52" t="n">
        <f aca="false">S398/U398</f>
        <v>15.3143259911894</v>
      </c>
      <c r="AF398" s="51" t="n">
        <f aca="false">EXP((((AE398-AE$417)/AE$418+2)/4-1.9)^3)</f>
        <v>0.00796220122108135</v>
      </c>
      <c r="AG398" s="51" t="n">
        <f aca="false">V398/U398</f>
        <v>0.514678414096916</v>
      </c>
      <c r="AH398" s="51" t="n">
        <f aca="false">EXP((((AG398-AG$417)/AG$418+2)/4-1.9)^3)</f>
        <v>0.0627640592487606</v>
      </c>
      <c r="AI398" s="51" t="n">
        <f aca="false">W398/U398</f>
        <v>0.108546255506608</v>
      </c>
      <c r="AJ398" s="51" t="n">
        <f aca="false">EXP((((AI398-AI$417)/AI$418+2)/4-1.9)^3)</f>
        <v>0.137141779061409</v>
      </c>
      <c r="AK398" s="51" t="n">
        <f aca="false">Z398/U398</f>
        <v>0.305232070484581</v>
      </c>
      <c r="AL398" s="51" t="n">
        <f aca="false">EXP((((AK398-AK$417)/AK$418+2)/4-1.9)^3)</f>
        <v>0.157717252426136</v>
      </c>
      <c r="AM398" s="51" t="n">
        <f aca="false">0.01*AD398+0.15*AF398+0.24*AH398+0.25*AJ398+0.35*AL398</f>
        <v>0.106191878316412</v>
      </c>
      <c r="AO398" s="44" t="n">
        <f aca="false">0.01*AD398/$AM$417</f>
        <v>0.00015913397309592</v>
      </c>
      <c r="AP398" s="43" t="n">
        <f aca="false">AO398*$J$417</f>
        <v>976.400387466285</v>
      </c>
      <c r="AQ398" s="44" t="n">
        <f aca="false">0.15*AF398/$AM$417</f>
        <v>0.000424530742288228</v>
      </c>
      <c r="AR398" s="43" t="n">
        <f aca="false">AQ398*$J$417</f>
        <v>2604.79879435753</v>
      </c>
      <c r="AS398" s="44" t="n">
        <f aca="false">0.24*AH398/$AM$417</f>
        <v>0.00535435303319902</v>
      </c>
      <c r="AT398" s="43" t="n">
        <f aca="false">AS398*$J$417</f>
        <v>32852.7735123887</v>
      </c>
      <c r="AU398" s="44" t="n">
        <f aca="false">0.25*AJ398/$AM$417</f>
        <v>0.0121869358416276</v>
      </c>
      <c r="AV398" s="43" t="n">
        <f aca="false">AU398*$J$417</f>
        <v>74775.5406736401</v>
      </c>
      <c r="AW398" s="44" t="n">
        <f aca="false">0.35*AL398/$AM$417</f>
        <v>0.0196214900333487</v>
      </c>
      <c r="AX398" s="43" t="n">
        <f aca="false">AW398*$J$417</f>
        <v>120391.831476988</v>
      </c>
    </row>
    <row r="399" customFormat="false" ht="13.8" hidden="false" customHeight="false" outlineLevel="0" collapsed="false">
      <c r="A399" s="13" t="s">
        <v>29</v>
      </c>
      <c r="B399" s="14"/>
      <c r="C399" s="14"/>
      <c r="D399" s="14"/>
      <c r="E399" s="14"/>
      <c r="F399" s="14"/>
      <c r="G399" s="14"/>
      <c r="H399" s="14"/>
      <c r="I399" s="15" t="n">
        <f aca="false">AO399+AQ399+AS399+AU399+AW399</f>
        <v>0.0558083543174161</v>
      </c>
      <c r="J399" s="43" t="n">
        <f aca="false">AP399+AR399+AT399+AV399+AX399</f>
        <v>342424.045093976</v>
      </c>
      <c r="K399" s="15" t="n">
        <f aca="false">I399-DatosMinisterio!J399</f>
        <v>-2.56739074444567E-016</v>
      </c>
      <c r="L399" s="43" t="n">
        <f aca="false">J399-DatosMinisterio!K399</f>
        <v>0.045093976368662</v>
      </c>
      <c r="M399" s="44" t="n">
        <f aca="false">P433/P$451</f>
        <v>0.0485315789210636</v>
      </c>
      <c r="N399" s="43" t="n">
        <f aca="false">ROUND(N$417*M399,0)</f>
        <v>5657740</v>
      </c>
      <c r="O399" s="43" t="n">
        <f aca="false">N399-DatosMinisterio!L399</f>
        <v>0</v>
      </c>
      <c r="P399" s="14" t="n">
        <f aca="false">N399+J399</f>
        <v>6000164.04509398</v>
      </c>
      <c r="Q399" s="43" t="n">
        <f aca="false">P399-DatosMinisterio!M399</f>
        <v>0.0450939759612083</v>
      </c>
      <c r="S399" s="14" t="n">
        <f aca="false">B399+DatosMinisterio!B399</f>
        <v>8420</v>
      </c>
      <c r="T399" s="14" t="n">
        <f aca="false">C399+DatosMinisterio!C399</f>
        <v>34</v>
      </c>
      <c r="U399" s="14" t="n">
        <f aca="false">D399+DatosMinisterio!D399</f>
        <v>375.261363636364</v>
      </c>
      <c r="V399" s="14" t="n">
        <f aca="false">E399+DatosMinisterio!E399</f>
        <v>237.681818181818</v>
      </c>
      <c r="W399" s="14" t="n">
        <f aca="false">F399+DatosMinisterio!F399</f>
        <v>45</v>
      </c>
      <c r="X399" s="14" t="n">
        <f aca="false">G399+DatosMinisterio!G399</f>
        <v>108</v>
      </c>
      <c r="Y399" s="14" t="n">
        <f aca="false">H399+DatosMinisterio!H399</f>
        <v>6</v>
      </c>
      <c r="Z399" s="14" t="n">
        <f aca="false">X399+0.33*Y399</f>
        <v>109.98</v>
      </c>
      <c r="AC399" s="50" t="n">
        <f aca="false">IF(T399&gt;0,S399/T399,0)</f>
        <v>247.647058823529</v>
      </c>
      <c r="AD399" s="51" t="n">
        <f aca="false">EXP((((AC399-AC$417)/AC$418+2)/4-1.9)^3)</f>
        <v>0.137546388634356</v>
      </c>
      <c r="AE399" s="52" t="n">
        <f aca="false">S399/U399</f>
        <v>22.4376949398904</v>
      </c>
      <c r="AF399" s="51" t="n">
        <f aca="false">EXP((((AE399-AE$417)/AE$418+2)/4-1.9)^3)</f>
        <v>0.123569053995389</v>
      </c>
      <c r="AG399" s="51" t="n">
        <f aca="false">V399/U399</f>
        <v>0.63337673742543</v>
      </c>
      <c r="AH399" s="51" t="n">
        <f aca="false">EXP((((AG399-AG$417)/AG$418+2)/4-1.9)^3)</f>
        <v>0.184932641506847</v>
      </c>
      <c r="AI399" s="51" t="n">
        <f aca="false">W399/U399</f>
        <v>0.119916421887775</v>
      </c>
      <c r="AJ399" s="51" t="n">
        <f aca="false">EXP((((AI399-AI$417)/AI$418+2)/4-1.9)^3)</f>
        <v>0.16820893250963</v>
      </c>
      <c r="AK399" s="51" t="n">
        <f aca="false">Z399/U399</f>
        <v>0.293075735093722</v>
      </c>
      <c r="AL399" s="51" t="n">
        <f aca="false">EXP((((AK399-AK$417)/AK$418+2)/4-1.9)^3)</f>
        <v>0.14473848842442</v>
      </c>
      <c r="AM399" s="51" t="n">
        <f aca="false">0.01*AD399+0.15*AF399+0.24*AH399+0.25*AJ399+0.35*AL399</f>
        <v>0.15700536002325</v>
      </c>
      <c r="AO399" s="44" t="n">
        <f aca="false">0.01*AD399/$AM$417</f>
        <v>0.000488915638985218</v>
      </c>
      <c r="AP399" s="43" t="n">
        <f aca="false">AO399*$J$417</f>
        <v>2999.84604202491</v>
      </c>
      <c r="AQ399" s="44" t="n">
        <f aca="false">0.15*AF399/$AM$417</f>
        <v>0.00658848737427313</v>
      </c>
      <c r="AR399" s="43" t="n">
        <f aca="false">AQ399*$J$417</f>
        <v>40425.0676326635</v>
      </c>
      <c r="AS399" s="44" t="n">
        <f aca="false">0.24*AH399/$AM$417</f>
        <v>0.0157764596783827</v>
      </c>
      <c r="AT399" s="43" t="n">
        <f aca="false">AS399*$J$417</f>
        <v>96799.8287426286</v>
      </c>
      <c r="AU399" s="44" t="n">
        <f aca="false">0.25*AJ399/$AM$417</f>
        <v>0.0149476802948983</v>
      </c>
      <c r="AV399" s="43" t="n">
        <f aca="false">AU399*$J$417</f>
        <v>91714.676305251</v>
      </c>
      <c r="AW399" s="44" t="n">
        <f aca="false">0.35*AL399/$AM$417</f>
        <v>0.0180068113308768</v>
      </c>
      <c r="AX399" s="43" t="n">
        <f aca="false">AW399*$J$417</f>
        <v>110484.626371408</v>
      </c>
    </row>
    <row r="400" customFormat="false" ht="13.8" hidden="false" customHeight="false" outlineLevel="0" collapsed="false">
      <c r="A400" s="13" t="s">
        <v>30</v>
      </c>
      <c r="B400" s="14"/>
      <c r="C400" s="14"/>
      <c r="D400" s="14"/>
      <c r="E400" s="14"/>
      <c r="F400" s="14"/>
      <c r="G400" s="14"/>
      <c r="H400" s="14"/>
      <c r="I400" s="15" t="n">
        <f aca="false">AO400+AQ400+AS400+AU400+AW400</f>
        <v>0.0148527769909226</v>
      </c>
      <c r="J400" s="43" t="n">
        <f aca="false">AP400+AR400+AT400+AV400+AX400</f>
        <v>91132.3768693048</v>
      </c>
      <c r="K400" s="15" t="n">
        <f aca="false">I400-DatosMinisterio!J400</f>
        <v>-7.97972798949331E-017</v>
      </c>
      <c r="L400" s="43" t="n">
        <f aca="false">J400-DatosMinisterio!K400</f>
        <v>0.376869304804131</v>
      </c>
      <c r="M400" s="44" t="n">
        <f aca="false">P434/P$451</f>
        <v>0.0217728860570313</v>
      </c>
      <c r="N400" s="43" t="n">
        <f aca="false">ROUND(N$417*M400,0)</f>
        <v>2538251</v>
      </c>
      <c r="O400" s="43" t="n">
        <f aca="false">N400-DatosMinisterio!L400</f>
        <v>0</v>
      </c>
      <c r="P400" s="14" t="n">
        <f aca="false">N400+J400</f>
        <v>2629383.3768693</v>
      </c>
      <c r="Q400" s="43" t="n">
        <f aca="false">P400-DatosMinisterio!M400</f>
        <v>0.376869305036962</v>
      </c>
      <c r="S400" s="14" t="n">
        <f aca="false">B400+DatosMinisterio!B400</f>
        <v>12948</v>
      </c>
      <c r="T400" s="14" t="n">
        <f aca="false">C400+DatosMinisterio!C400</f>
        <v>62</v>
      </c>
      <c r="U400" s="14" t="n">
        <f aca="false">D400+DatosMinisterio!D400</f>
        <v>573.602272727273</v>
      </c>
      <c r="V400" s="14" t="n">
        <f aca="false">E400+DatosMinisterio!E400</f>
        <v>191.181818181818</v>
      </c>
      <c r="W400" s="14" t="n">
        <f aca="false">F400+DatosMinisterio!F400</f>
        <v>26</v>
      </c>
      <c r="X400" s="14" t="n">
        <f aca="false">G400+DatosMinisterio!G400</f>
        <v>71</v>
      </c>
      <c r="Y400" s="14" t="n">
        <f aca="false">H400+DatosMinisterio!H400</f>
        <v>10</v>
      </c>
      <c r="Z400" s="14" t="n">
        <f aca="false">X400+0.33*Y400</f>
        <v>74.3</v>
      </c>
      <c r="AC400" s="50" t="n">
        <f aca="false">IF(T400&gt;0,S400/T400,0)</f>
        <v>208.838709677419</v>
      </c>
      <c r="AD400" s="51" t="n">
        <f aca="false">EXP((((AC400-AC$417)/AC$418+2)/4-1.9)^3)</f>
        <v>0.0755855602343514</v>
      </c>
      <c r="AE400" s="52" t="n">
        <f aca="false">S400/U400</f>
        <v>22.5731323176892</v>
      </c>
      <c r="AF400" s="51" t="n">
        <f aca="false">EXP((((AE400-AE$417)/AE$418+2)/4-1.9)^3)</f>
        <v>0.128379555036522</v>
      </c>
      <c r="AG400" s="51" t="n">
        <f aca="false">V400/U400</f>
        <v>0.333300314994948</v>
      </c>
      <c r="AH400" s="51" t="n">
        <f aca="false">EXP((((AG400-AG$417)/AG$418+2)/4-1.9)^3)</f>
        <v>0.005620435848018</v>
      </c>
      <c r="AI400" s="51" t="n">
        <f aca="false">W400/U400</f>
        <v>0.0453275749351189</v>
      </c>
      <c r="AJ400" s="51" t="n">
        <f aca="false">EXP((((AI400-AI$417)/AI$418+2)/4-1.9)^3)</f>
        <v>0.0330118450085676</v>
      </c>
      <c r="AK400" s="51" t="n">
        <f aca="false">Z400/U400</f>
        <v>0.129532262218436</v>
      </c>
      <c r="AL400" s="51" t="n">
        <f aca="false">EXP((((AK400-AK$417)/AK$418+2)/4-1.9)^3)</f>
        <v>0.0347731069439854</v>
      </c>
      <c r="AM400" s="51" t="n">
        <f aca="false">0.01*AD400+0.15*AF400+0.24*AH400+0.25*AJ400+0.35*AL400</f>
        <v>0.0417852421438829</v>
      </c>
      <c r="AO400" s="44" t="n">
        <f aca="false">0.01*AD400/$AM$417</f>
        <v>0.000268672720868538</v>
      </c>
      <c r="AP400" s="43" t="n">
        <f aca="false">AO400*$J$417</f>
        <v>1648.49870617846</v>
      </c>
      <c r="AQ400" s="44" t="n">
        <f aca="false">0.15*AF400/$AM$417</f>
        <v>0.00684497493607492</v>
      </c>
      <c r="AR400" s="43" t="n">
        <f aca="false">AQ400*$J$417</f>
        <v>41998.8016999491</v>
      </c>
      <c r="AS400" s="44" t="n">
        <f aca="false">0.24*AH400/$AM$417</f>
        <v>0.000479475006730543</v>
      </c>
      <c r="AT400" s="43" t="n">
        <f aca="false">AS400*$J$417</f>
        <v>2941.92103197168</v>
      </c>
      <c r="AU400" s="44" t="n">
        <f aca="false">0.25*AJ400/$AM$417</f>
        <v>0.00293355708148587</v>
      </c>
      <c r="AV400" s="43" t="n">
        <f aca="false">AU400*$J$417</f>
        <v>17999.4643211149</v>
      </c>
      <c r="AW400" s="44" t="n">
        <f aca="false">0.35*AL400/$AM$417</f>
        <v>0.00432609724576275</v>
      </c>
      <c r="AX400" s="43" t="n">
        <f aca="false">AW400*$J$417</f>
        <v>26543.6911100907</v>
      </c>
    </row>
    <row r="401" customFormat="false" ht="13.8" hidden="false" customHeight="false" outlineLevel="0" collapsed="false">
      <c r="A401" s="13" t="s">
        <v>31</v>
      </c>
      <c r="B401" s="14"/>
      <c r="C401" s="14"/>
      <c r="D401" s="14"/>
      <c r="E401" s="14"/>
      <c r="F401" s="14"/>
      <c r="G401" s="14"/>
      <c r="H401" s="14"/>
      <c r="I401" s="15" t="n">
        <f aca="false">AO401+AQ401+AS401+AU401+AW401</f>
        <v>0.0120008680773538</v>
      </c>
      <c r="J401" s="43" t="n">
        <f aca="false">AP401+AR401+AT401+AV401+AX401</f>
        <v>73633.8822735048</v>
      </c>
      <c r="K401" s="15" t="n">
        <f aca="false">I401-DatosMinisterio!J401</f>
        <v>0</v>
      </c>
      <c r="L401" s="43" t="n">
        <f aca="false">J401-DatosMinisterio!K401</f>
        <v>-0.11772649519844</v>
      </c>
      <c r="M401" s="44" t="n">
        <f aca="false">P435/P$451</f>
        <v>0.0211667232168898</v>
      </c>
      <c r="N401" s="43" t="n">
        <f aca="false">ROUND(N$417*M401,0)</f>
        <v>2467586</v>
      </c>
      <c r="O401" s="43" t="n">
        <f aca="false">N401-DatosMinisterio!L401</f>
        <v>0</v>
      </c>
      <c r="P401" s="14" t="n">
        <f aca="false">N401+J401</f>
        <v>2541219.8822735</v>
      </c>
      <c r="Q401" s="43" t="n">
        <f aca="false">P401-DatosMinisterio!M401</f>
        <v>-0.117726495023817</v>
      </c>
      <c r="S401" s="14" t="n">
        <f aca="false">B401+DatosMinisterio!B401</f>
        <v>6038</v>
      </c>
      <c r="T401" s="14" t="n">
        <f aca="false">C401+DatosMinisterio!C401</f>
        <v>33</v>
      </c>
      <c r="U401" s="14" t="n">
        <f aca="false">D401+DatosMinisterio!D401</f>
        <v>360.275</v>
      </c>
      <c r="V401" s="14" t="n">
        <f aca="false">E401+DatosMinisterio!E401</f>
        <v>177.25</v>
      </c>
      <c r="W401" s="14" t="n">
        <f aca="false">F401+DatosMinisterio!F401</f>
        <v>15</v>
      </c>
      <c r="X401" s="14" t="n">
        <f aca="false">G401+DatosMinisterio!G401</f>
        <v>43</v>
      </c>
      <c r="Y401" s="14" t="n">
        <f aca="false">H401+DatosMinisterio!H401</f>
        <v>7</v>
      </c>
      <c r="Z401" s="14" t="n">
        <f aca="false">X401+0.33*Y401</f>
        <v>45.31</v>
      </c>
      <c r="AC401" s="50" t="n">
        <f aca="false">IF(T401&gt;0,S401/T401,0)</f>
        <v>182.969696969697</v>
      </c>
      <c r="AD401" s="51" t="n">
        <f aca="false">EXP((((AC401-AC$417)/AC$418+2)/4-1.9)^3)</f>
        <v>0.0477410894060609</v>
      </c>
      <c r="AE401" s="52" t="n">
        <f aca="false">S401/U401</f>
        <v>16.7594198875859</v>
      </c>
      <c r="AF401" s="51" t="n">
        <f aca="false">EXP((((AE401-AE$417)/AE$418+2)/4-1.9)^3)</f>
        <v>0.0157462965991514</v>
      </c>
      <c r="AG401" s="51" t="n">
        <f aca="false">V401/U401</f>
        <v>0.491985289015336</v>
      </c>
      <c r="AH401" s="51" t="n">
        <f aca="false">EXP((((AG401-AG$417)/AG$418+2)/4-1.9)^3)</f>
        <v>0.0489522720801136</v>
      </c>
      <c r="AI401" s="51" t="n">
        <f aca="false">W401/U401</f>
        <v>0.0416348622579974</v>
      </c>
      <c r="AJ401" s="51" t="n">
        <f aca="false">EXP((((AI401-AI$417)/AI$418+2)/4-1.9)^3)</f>
        <v>0.0298855377163028</v>
      </c>
      <c r="AK401" s="51" t="n">
        <f aca="false">Z401/U401</f>
        <v>0.125765040593991</v>
      </c>
      <c r="AL401" s="51" t="n">
        <f aca="false">EXP((((AK401-AK$417)/AK$418+2)/4-1.9)^3)</f>
        <v>0.0334362747314676</v>
      </c>
      <c r="AM401" s="51" t="n">
        <f aca="false">0.01*AD401+0.15*AF401+0.24*AH401+0.25*AJ401+0.35*AL401</f>
        <v>0.03376198126825</v>
      </c>
      <c r="AO401" s="44" t="n">
        <f aca="false">0.01*AD401/$AM$417</f>
        <v>0.000169698132132453</v>
      </c>
      <c r="AP401" s="43" t="n">
        <f aca="false">AO401*$J$417</f>
        <v>1041.21903540081</v>
      </c>
      <c r="AQ401" s="44" t="n">
        <f aca="false">0.15*AF401/$AM$417</f>
        <v>0.000839565190318123</v>
      </c>
      <c r="AR401" s="43" t="n">
        <f aca="false">AQ401*$J$417</f>
        <v>5151.33105258238</v>
      </c>
      <c r="AS401" s="44" t="n">
        <f aca="false">0.24*AH401/$AM$417</f>
        <v>0.0041760802222064</v>
      </c>
      <c r="AT401" s="43" t="n">
        <f aca="false">AS401*$J$417</f>
        <v>25623.2297084347</v>
      </c>
      <c r="AU401" s="44" t="n">
        <f aca="false">0.25*AJ401/$AM$417</f>
        <v>0.00265574162180028</v>
      </c>
      <c r="AV401" s="43" t="n">
        <f aca="false">AU401*$J$417</f>
        <v>16294.8683935211</v>
      </c>
      <c r="AW401" s="44" t="n">
        <f aca="false">0.35*AL401/$AM$417</f>
        <v>0.00415978291089655</v>
      </c>
      <c r="AX401" s="43" t="n">
        <f aca="false">AW401*$J$417</f>
        <v>25523.2340835658</v>
      </c>
    </row>
    <row r="402" customFormat="false" ht="13.8" hidden="false" customHeight="false" outlineLevel="0" collapsed="false">
      <c r="A402" s="13" t="s">
        <v>32</v>
      </c>
      <c r="B402" s="14"/>
      <c r="C402" s="14"/>
      <c r="D402" s="14"/>
      <c r="E402" s="14"/>
      <c r="F402" s="14"/>
      <c r="G402" s="14"/>
      <c r="H402" s="14"/>
      <c r="I402" s="15" t="n">
        <f aca="false">AO402+AQ402+AS402+AU402+AW402</f>
        <v>0.0238360007383351</v>
      </c>
      <c r="J402" s="43" t="n">
        <f aca="false">AP402+AR402+AT402+AV402+AX402</f>
        <v>146250.859598212</v>
      </c>
      <c r="K402" s="15" t="n">
        <f aca="false">I402-DatosMinisterio!J402</f>
        <v>0</v>
      </c>
      <c r="L402" s="43" t="n">
        <f aca="false">J402-DatosMinisterio!K402</f>
        <v>-0.140401787677547</v>
      </c>
      <c r="M402" s="44" t="n">
        <f aca="false">P436/P$451</f>
        <v>0.020837940656994</v>
      </c>
      <c r="N402" s="43" t="n">
        <f aca="false">ROUND(N$417*M402,0)</f>
        <v>2429257</v>
      </c>
      <c r="O402" s="43" t="n">
        <f aca="false">N402-DatosMinisterio!L402</f>
        <v>0</v>
      </c>
      <c r="P402" s="14" t="n">
        <f aca="false">N402+J402</f>
        <v>2575507.85959821</v>
      </c>
      <c r="Q402" s="43" t="n">
        <f aca="false">P402-DatosMinisterio!M402</f>
        <v>-0.140401787590235</v>
      </c>
      <c r="S402" s="14" t="n">
        <f aca="false">B402+DatosMinisterio!B402</f>
        <v>8098</v>
      </c>
      <c r="T402" s="14" t="n">
        <f aca="false">C402+DatosMinisterio!C402</f>
        <v>39</v>
      </c>
      <c r="U402" s="14" t="n">
        <f aca="false">D402+DatosMinisterio!D402</f>
        <v>311.431818181818</v>
      </c>
      <c r="V402" s="14" t="n">
        <f aca="false">E402+DatosMinisterio!E402</f>
        <v>144</v>
      </c>
      <c r="W402" s="14" t="n">
        <f aca="false">F402+DatosMinisterio!F402</f>
        <v>8</v>
      </c>
      <c r="X402" s="14" t="n">
        <f aca="false">G402+DatosMinisterio!G402</f>
        <v>30</v>
      </c>
      <c r="Y402" s="14" t="n">
        <f aca="false">H402+DatosMinisterio!H402</f>
        <v>10</v>
      </c>
      <c r="Z402" s="14" t="n">
        <f aca="false">X402+0.33*Y402</f>
        <v>33.3</v>
      </c>
      <c r="AC402" s="50" t="n">
        <f aca="false">IF(T402&gt;0,S402/T402,0)</f>
        <v>207.641025641026</v>
      </c>
      <c r="AD402" s="51" t="n">
        <f aca="false">EXP((((AC402-AC$417)/AC$418+2)/4-1.9)^3)</f>
        <v>0.0740759016818012</v>
      </c>
      <c r="AE402" s="52" t="n">
        <f aca="false">S402/U402</f>
        <v>26.0024812084945</v>
      </c>
      <c r="AF402" s="51" t="n">
        <f aca="false">EXP((((AE402-AE$417)/AE$418+2)/4-1.9)^3)</f>
        <v>0.291163808817382</v>
      </c>
      <c r="AG402" s="51" t="n">
        <f aca="false">V402/U402</f>
        <v>0.462380500620302</v>
      </c>
      <c r="AH402" s="51" t="n">
        <f aca="false">EXP((((AG402-AG$417)/AG$418+2)/4-1.9)^3)</f>
        <v>0.0346338706036653</v>
      </c>
      <c r="AI402" s="51" t="n">
        <f aca="false">W402/U402</f>
        <v>0.0256878055900168</v>
      </c>
      <c r="AJ402" s="51" t="n">
        <f aca="false">EXP((((AI402-AI$417)/AI$418+2)/4-1.9)^3)</f>
        <v>0.0190197935123285</v>
      </c>
      <c r="AK402" s="51" t="n">
        <f aca="false">Z402/U402</f>
        <v>0.106925490768445</v>
      </c>
      <c r="AL402" s="51" t="n">
        <f aca="false">EXP((((AK402-AK$417)/AK$418+2)/4-1.9)^3)</f>
        <v>0.0273579779091212</v>
      </c>
      <c r="AM402" s="51" t="n">
        <f aca="false">0.01*AD402+0.15*AF402+0.24*AH402+0.25*AJ402+0.35*AL402</f>
        <v>0.0670576999305795</v>
      </c>
      <c r="AO402" s="44" t="n">
        <f aca="false">0.01*AD402/$AM$417</f>
        <v>0.000263306562707659</v>
      </c>
      <c r="AP402" s="43" t="n">
        <f aca="false">AO402*$J$417</f>
        <v>1615.5734997907</v>
      </c>
      <c r="AQ402" s="44" t="n">
        <f aca="false">0.15*AF402/$AM$417</f>
        <v>0.0155243486634621</v>
      </c>
      <c r="AR402" s="43" t="n">
        <f aca="false">AQ402*$J$417</f>
        <v>95252.9479109372</v>
      </c>
      <c r="AS402" s="44" t="n">
        <f aca="false">0.24*AH402/$AM$417</f>
        <v>0.0029545885390104</v>
      </c>
      <c r="AT402" s="43" t="n">
        <f aca="false">AS402*$J$417</f>
        <v>18128.5073084571</v>
      </c>
      <c r="AU402" s="44" t="n">
        <f aca="false">0.25*AJ402/$AM$417</f>
        <v>0.00169017060185547</v>
      </c>
      <c r="AV402" s="43" t="n">
        <f aca="false">AU402*$J$417</f>
        <v>10370.4017340224</v>
      </c>
      <c r="AW402" s="44" t="n">
        <f aca="false">0.35*AL402/$AM$417</f>
        <v>0.00340358637129946</v>
      </c>
      <c r="AX402" s="43" t="n">
        <f aca="false">AW402*$J$417</f>
        <v>20883.4291450049</v>
      </c>
    </row>
    <row r="403" customFormat="false" ht="13.8" hidden="false" customHeight="false" outlineLevel="0" collapsed="false">
      <c r="A403" s="13" t="s">
        <v>33</v>
      </c>
      <c r="B403" s="14"/>
      <c r="C403" s="14"/>
      <c r="D403" s="14"/>
      <c r="E403" s="14"/>
      <c r="F403" s="14"/>
      <c r="G403" s="14"/>
      <c r="H403" s="14"/>
      <c r="I403" s="15" t="n">
        <f aca="false">AO403+AQ403+AS403+AU403+AW403</f>
        <v>0.0229668660818655</v>
      </c>
      <c r="J403" s="43" t="n">
        <f aca="false">AP403+AR403+AT403+AV403+AX403</f>
        <v>140918.098787761</v>
      </c>
      <c r="K403" s="15" t="n">
        <f aca="false">I403-DatosMinisterio!J403</f>
        <v>0</v>
      </c>
      <c r="L403" s="43" t="n">
        <f aca="false">J403-DatosMinisterio!K403</f>
        <v>0.0987877614970785</v>
      </c>
      <c r="M403" s="44" t="n">
        <f aca="false">P437/P$451</f>
        <v>0.0204175752829721</v>
      </c>
      <c r="N403" s="43" t="n">
        <f aca="false">ROUND(N$417*M403,0)</f>
        <v>2380251</v>
      </c>
      <c r="O403" s="43" t="n">
        <f aca="false">N403-DatosMinisterio!L403</f>
        <v>0</v>
      </c>
      <c r="P403" s="14" t="n">
        <f aca="false">N403+J403</f>
        <v>2521169.09878776</v>
      </c>
      <c r="Q403" s="43" t="n">
        <f aca="false">P403-DatosMinisterio!M403</f>
        <v>0.0987877612933517</v>
      </c>
      <c r="S403" s="14" t="n">
        <f aca="false">B403+DatosMinisterio!B403</f>
        <v>8783</v>
      </c>
      <c r="T403" s="14" t="n">
        <f aca="false">C403+DatosMinisterio!C403</f>
        <v>36</v>
      </c>
      <c r="U403" s="14" t="n">
        <f aca="false">D403+DatosMinisterio!D403</f>
        <v>418.818181818182</v>
      </c>
      <c r="V403" s="14" t="n">
        <f aca="false">E403+DatosMinisterio!E403</f>
        <v>256.840909090909</v>
      </c>
      <c r="W403" s="14" t="n">
        <f aca="false">F403+DatosMinisterio!F403</f>
        <v>12</v>
      </c>
      <c r="X403" s="14" t="n">
        <f aca="false">G403+DatosMinisterio!G403</f>
        <v>36</v>
      </c>
      <c r="Y403" s="14" t="n">
        <f aca="false">H403+DatosMinisterio!H403</f>
        <v>11</v>
      </c>
      <c r="Z403" s="14" t="n">
        <f aca="false">X403+0.33*Y403</f>
        <v>39.63</v>
      </c>
      <c r="AC403" s="50" t="n">
        <f aca="false">IF(T403&gt;0,S403/T403,0)</f>
        <v>243.972222222222</v>
      </c>
      <c r="AD403" s="51" t="n">
        <f aca="false">EXP((((AC403-AC$417)/AC$418+2)/4-1.9)^3)</f>
        <v>0.130545567212538</v>
      </c>
      <c r="AE403" s="52" t="n">
        <f aca="false">S403/U403</f>
        <v>20.9709138267853</v>
      </c>
      <c r="AF403" s="51" t="n">
        <f aca="false">EXP((((AE403-AE$417)/AE$418+2)/4-1.9)^3)</f>
        <v>0.0792359817939242</v>
      </c>
      <c r="AG403" s="51" t="n">
        <f aca="false">V403/U403</f>
        <v>0.613251573692207</v>
      </c>
      <c r="AH403" s="51" t="n">
        <f aca="false">EXP((((AG403-AG$417)/AG$418+2)/4-1.9)^3)</f>
        <v>0.157796668591133</v>
      </c>
      <c r="AI403" s="51" t="n">
        <f aca="false">W403/U403</f>
        <v>0.0286520512263946</v>
      </c>
      <c r="AJ403" s="51" t="n">
        <f aca="false">EXP((((AI403-AI$417)/AI$418+2)/4-1.9)^3)</f>
        <v>0.0207438490641612</v>
      </c>
      <c r="AK403" s="51" t="n">
        <f aca="false">Z403/U403</f>
        <v>0.0946233991751682</v>
      </c>
      <c r="AL403" s="51" t="n">
        <f aca="false">EXP((((AK403-AK$417)/AK$418+2)/4-1.9)^3)</f>
        <v>0.0238987204071299</v>
      </c>
      <c r="AM403" s="51" t="n">
        <f aca="false">0.01*AD403+0.15*AF403+0.24*AH403+0.25*AJ403+0.35*AL403</f>
        <v>0.0646125678116217</v>
      </c>
      <c r="AO403" s="44" t="n">
        <f aca="false">0.01*AD403/$AM$417</f>
        <v>0.00046403086292637</v>
      </c>
      <c r="AP403" s="43" t="n">
        <f aca="false">AO403*$J$417</f>
        <v>2847.16019805855</v>
      </c>
      <c r="AQ403" s="44" t="n">
        <f aca="false">0.15*AF403/$AM$417</f>
        <v>0.00422472495141774</v>
      </c>
      <c r="AR403" s="43" t="n">
        <f aca="false">AQ403*$J$417</f>
        <v>25921.6998058382</v>
      </c>
      <c r="AS403" s="44" t="n">
        <f aca="false">0.24*AH403/$AM$417</f>
        <v>0.0134615109540787</v>
      </c>
      <c r="AT403" s="43" t="n">
        <f aca="false">AS403*$J$417</f>
        <v>82595.967760583</v>
      </c>
      <c r="AU403" s="44" t="n">
        <f aca="false">0.25*AJ403/$AM$417</f>
        <v>0.00184337668202582</v>
      </c>
      <c r="AV403" s="43" t="n">
        <f aca="false">AU403*$J$417</f>
        <v>11310.4302718027</v>
      </c>
      <c r="AW403" s="44" t="n">
        <f aca="false">0.35*AL403/$AM$417</f>
        <v>0.00297322263141693</v>
      </c>
      <c r="AX403" s="43" t="n">
        <f aca="false">AW403*$J$417</f>
        <v>18242.8407514791</v>
      </c>
    </row>
    <row r="404" customFormat="false" ht="13.8" hidden="false" customHeight="false" outlineLevel="0" collapsed="false">
      <c r="A404" s="13" t="s">
        <v>34</v>
      </c>
      <c r="B404" s="14"/>
      <c r="C404" s="14"/>
      <c r="D404" s="14"/>
      <c r="E404" s="14"/>
      <c r="F404" s="14"/>
      <c r="G404" s="14"/>
      <c r="H404" s="14"/>
      <c r="I404" s="15" t="n">
        <f aca="false">AO404+AQ404+AS404+AU404+AW404</f>
        <v>0.0255225406034653</v>
      </c>
      <c r="J404" s="43" t="n">
        <f aca="false">AP404+AR404+AT404+AV404+AX404</f>
        <v>156598.98417371</v>
      </c>
      <c r="K404" s="15" t="n">
        <f aca="false">I404-DatosMinisterio!J404</f>
        <v>0</v>
      </c>
      <c r="L404" s="43" t="n">
        <f aca="false">J404-DatosMinisterio!K404</f>
        <v>-0.0158262900658883</v>
      </c>
      <c r="M404" s="44" t="n">
        <f aca="false">P438/P$451</f>
        <v>0.0211952790863884</v>
      </c>
      <c r="N404" s="43" t="n">
        <f aca="false">ROUND(N$417*M404,0)</f>
        <v>2470915</v>
      </c>
      <c r="O404" s="43" t="n">
        <f aca="false">N404-DatosMinisterio!L404</f>
        <v>0</v>
      </c>
      <c r="P404" s="14" t="n">
        <f aca="false">N404+J404</f>
        <v>2627513.98417371</v>
      </c>
      <c r="Q404" s="43" t="n">
        <f aca="false">P404-DatosMinisterio!M404</f>
        <v>-0.0158262900076807</v>
      </c>
      <c r="S404" s="14" t="n">
        <f aca="false">B404+DatosMinisterio!B404</f>
        <v>7218</v>
      </c>
      <c r="T404" s="14" t="n">
        <f aca="false">C404+DatosMinisterio!C404</f>
        <v>43</v>
      </c>
      <c r="U404" s="14" t="n">
        <f aca="false">D404+DatosMinisterio!D404</f>
        <v>423.136363636364</v>
      </c>
      <c r="V404" s="14" t="n">
        <f aca="false">E404+DatosMinisterio!E404</f>
        <v>234.568181818182</v>
      </c>
      <c r="W404" s="14" t="n">
        <f aca="false">F404+DatosMinisterio!F404</f>
        <v>36</v>
      </c>
      <c r="X404" s="14" t="n">
        <f aca="false">G404+DatosMinisterio!G404</f>
        <v>76</v>
      </c>
      <c r="Y404" s="14" t="n">
        <f aca="false">H404+DatosMinisterio!H404</f>
        <v>31</v>
      </c>
      <c r="Z404" s="14" t="n">
        <f aca="false">X404+0.33*Y404</f>
        <v>86.23</v>
      </c>
      <c r="AC404" s="50" t="n">
        <f aca="false">IF(T404&gt;0,S404/T404,0)</f>
        <v>167.860465116279</v>
      </c>
      <c r="AD404" s="51" t="n">
        <f aca="false">EXP((((AC404-AC$417)/AC$418+2)/4-1.9)^3)</f>
        <v>0.0356511116599088</v>
      </c>
      <c r="AE404" s="52" t="n">
        <f aca="false">S404/U404</f>
        <v>17.0583306477602</v>
      </c>
      <c r="AF404" s="51" t="n">
        <f aca="false">EXP((((AE404-AE$417)/AE$418+2)/4-1.9)^3)</f>
        <v>0.0179776577712292</v>
      </c>
      <c r="AG404" s="51" t="n">
        <f aca="false">V404/U404</f>
        <v>0.554355999570308</v>
      </c>
      <c r="AH404" s="51" t="n">
        <f aca="false">EXP((((AG404-AG$417)/AG$418+2)/4-1.9)^3)</f>
        <v>0.0937326963281616</v>
      </c>
      <c r="AI404" s="51" t="n">
        <f aca="false">W404/U404</f>
        <v>0.0850789558491781</v>
      </c>
      <c r="AJ404" s="51" t="n">
        <f aca="false">EXP((((AI404-AI$417)/AI$418+2)/4-1.9)^3)</f>
        <v>0.0857525450688743</v>
      </c>
      <c r="AK404" s="51" t="n">
        <f aca="false">Z404/U404</f>
        <v>0.203787732302073</v>
      </c>
      <c r="AL404" s="51" t="n">
        <f aca="false">EXP((((AK404-AK$417)/AK$418+2)/4-1.9)^3)</f>
        <v>0.0709008308776981</v>
      </c>
      <c r="AM404" s="51" t="n">
        <f aca="false">0.01*AD404+0.15*AF404+0.24*AH404+0.25*AJ404+0.35*AL404</f>
        <v>0.0718024339754552</v>
      </c>
      <c r="AO404" s="44" t="n">
        <f aca="false">0.01*AD404/$AM$417</f>
        <v>0.000126723690900191</v>
      </c>
      <c r="AP404" s="43" t="n">
        <f aca="false">AO404*$J$417</f>
        <v>777.540197664285</v>
      </c>
      <c r="AQ404" s="44" t="n">
        <f aca="false">0.15*AF404/$AM$417</f>
        <v>0.000958537493126449</v>
      </c>
      <c r="AR404" s="43" t="n">
        <f aca="false">AQ404*$J$417</f>
        <v>5881.31095756337</v>
      </c>
      <c r="AS404" s="44" t="n">
        <f aca="false">0.24*AH404/$AM$417</f>
        <v>0.0079962633536091</v>
      </c>
      <c r="AT404" s="43" t="n">
        <f aca="false">AS404*$J$417</f>
        <v>49062.777010163</v>
      </c>
      <c r="AU404" s="44" t="n">
        <f aca="false">0.25*AJ404/$AM$417</f>
        <v>0.00762029464808598</v>
      </c>
      <c r="AV404" s="43" t="n">
        <f aca="false">AU404*$J$417</f>
        <v>46755.9409360916</v>
      </c>
      <c r="AW404" s="44" t="n">
        <f aca="false">0.35*AL404/$AM$417</f>
        <v>0.00882072141774358</v>
      </c>
      <c r="AX404" s="43" t="n">
        <f aca="false">AW404*$J$417</f>
        <v>54121.4150722277</v>
      </c>
    </row>
    <row r="405" customFormat="false" ht="13.8" hidden="false" customHeight="false" outlineLevel="0" collapsed="false">
      <c r="A405" s="13" t="s">
        <v>35</v>
      </c>
      <c r="B405" s="14"/>
      <c r="C405" s="14"/>
      <c r="D405" s="14"/>
      <c r="E405" s="14"/>
      <c r="F405" s="14"/>
      <c r="G405" s="14"/>
      <c r="H405" s="14"/>
      <c r="I405" s="15" t="n">
        <f aca="false">AO405+AQ405+AS405+AU405+AW405</f>
        <v>0.00814407965274951</v>
      </c>
      <c r="J405" s="43" t="n">
        <f aca="false">AP405+AR405+AT405+AV405+AX405</f>
        <v>49969.7353984106</v>
      </c>
      <c r="K405" s="15" t="n">
        <f aca="false">I405-DatosMinisterio!J405</f>
        <v>0</v>
      </c>
      <c r="L405" s="43" t="n">
        <f aca="false">J405-DatosMinisterio!K405</f>
        <v>-0.264601589369704</v>
      </c>
      <c r="M405" s="44" t="n">
        <f aca="false">P439/P$451</f>
        <v>0.0104982983796546</v>
      </c>
      <c r="N405" s="43" t="n">
        <f aca="false">ROUND(N$417*M405,0)</f>
        <v>1223876</v>
      </c>
      <c r="O405" s="43" t="n">
        <f aca="false">N405-DatosMinisterio!L405</f>
        <v>0</v>
      </c>
      <c r="P405" s="14" t="n">
        <f aca="false">N405+J405</f>
        <v>1273845.73539841</v>
      </c>
      <c r="Q405" s="43" t="n">
        <f aca="false">P405-DatosMinisterio!M405</f>
        <v>-0.26460158941336</v>
      </c>
      <c r="S405" s="14" t="n">
        <f aca="false">B405+DatosMinisterio!B405</f>
        <v>3506</v>
      </c>
      <c r="T405" s="14" t="n">
        <f aca="false">C405+DatosMinisterio!C405</f>
        <v>63</v>
      </c>
      <c r="U405" s="14" t="n">
        <f aca="false">D405+DatosMinisterio!D405</f>
        <v>210.440284119643</v>
      </c>
      <c r="V405" s="14" t="n">
        <f aca="false">E405+DatosMinisterio!E405</f>
        <v>48.1306818181818</v>
      </c>
      <c r="W405" s="14" t="n">
        <f aca="false">F405+DatosMinisterio!F405</f>
        <v>8</v>
      </c>
      <c r="X405" s="14" t="n">
        <f aca="false">G405+DatosMinisterio!G405</f>
        <v>26</v>
      </c>
      <c r="Y405" s="14" t="n">
        <f aca="false">H405+DatosMinisterio!H405</f>
        <v>11</v>
      </c>
      <c r="Z405" s="14" t="n">
        <f aca="false">X405+0.33*Y405</f>
        <v>29.63</v>
      </c>
      <c r="AC405" s="50" t="n">
        <f aca="false">IF(T405&gt;0,S405/T405,0)</f>
        <v>55.6507936507937</v>
      </c>
      <c r="AD405" s="51" t="n">
        <f aca="false">EXP((((AC405-AC$417)/AC$418+2)/4-1.9)^3)</f>
        <v>0.00222955652481611</v>
      </c>
      <c r="AE405" s="52" t="n">
        <f aca="false">S405/U405</f>
        <v>16.6603082421553</v>
      </c>
      <c r="AF405" s="51" t="n">
        <f aca="false">EXP((((AE405-AE$417)/AE$418+2)/4-1.9)^3)</f>
        <v>0.0150597938446326</v>
      </c>
      <c r="AG405" s="51" t="n">
        <f aca="false">V405/U405</f>
        <v>0.22871420279407</v>
      </c>
      <c r="AH405" s="51" t="n">
        <f aca="false">EXP((((AG405-AG$417)/AG$418+2)/4-1.9)^3)</f>
        <v>0.000857288261474258</v>
      </c>
      <c r="AI405" s="51" t="n">
        <f aca="false">W405/U405</f>
        <v>0.0380155350648154</v>
      </c>
      <c r="AJ405" s="51" t="n">
        <f aca="false">EXP((((AI405-AI$417)/AI$418+2)/4-1.9)^3)</f>
        <v>0.0270584905511943</v>
      </c>
      <c r="AK405" s="51" t="n">
        <f aca="false">Z405/U405</f>
        <v>0.14080003799631</v>
      </c>
      <c r="AL405" s="51" t="n">
        <f aca="false">EXP((((AK405-AK$417)/AK$418+2)/4-1.9)^3)</f>
        <v>0.0390287471445666</v>
      </c>
      <c r="AM405" s="51" t="n">
        <f aca="false">0.01*AD405+0.15*AF405+0.24*AH405+0.25*AJ405+0.35*AL405</f>
        <v>0.0229116979630938</v>
      </c>
      <c r="AO405" s="44" t="n">
        <f aca="false">0.01*AD405/$AM$417</f>
        <v>7.92507214334716E-006</v>
      </c>
      <c r="AP405" s="43" t="n">
        <f aca="false">AO405*$J$417</f>
        <v>48.625968175873</v>
      </c>
      <c r="AQ405" s="44" t="n">
        <f aca="false">0.15*AF405/$AM$417</f>
        <v>0.000802962055598652</v>
      </c>
      <c r="AR405" s="43" t="n">
        <f aca="false">AQ405*$J$417</f>
        <v>4926.74472304337</v>
      </c>
      <c r="AS405" s="44" t="n">
        <f aca="false">0.24*AH405/$AM$417</f>
        <v>7.31345941943877E-005</v>
      </c>
      <c r="AT405" s="43" t="n">
        <f aca="false">AS405*$J$417</f>
        <v>448.732880348229</v>
      </c>
      <c r="AU405" s="44" t="n">
        <f aca="false">0.25*AJ405/$AM$417</f>
        <v>0.00240451954594399</v>
      </c>
      <c r="AV405" s="43" t="n">
        <f aca="false">AU405*$J$417</f>
        <v>14753.4418368026</v>
      </c>
      <c r="AW405" s="44" t="n">
        <f aca="false">0.35*AL405/$AM$417</f>
        <v>0.00485553838486913</v>
      </c>
      <c r="AX405" s="43" t="n">
        <f aca="false">AW405*$J$417</f>
        <v>29792.1899900405</v>
      </c>
    </row>
    <row r="406" customFormat="false" ht="13.8" hidden="false" customHeight="false" outlineLevel="0" collapsed="false">
      <c r="A406" s="13" t="s">
        <v>36</v>
      </c>
      <c r="B406" s="14"/>
      <c r="C406" s="14"/>
      <c r="D406" s="14"/>
      <c r="E406" s="14"/>
      <c r="F406" s="14"/>
      <c r="G406" s="14"/>
      <c r="H406" s="14"/>
      <c r="I406" s="15" t="n">
        <f aca="false">AO406+AQ406+AS406+AU406+AW406</f>
        <v>0.098736299012478</v>
      </c>
      <c r="J406" s="43" t="n">
        <f aca="false">AP406+AR406+AT406+AV406+AX406</f>
        <v>605817.593422749</v>
      </c>
      <c r="K406" s="15" t="n">
        <f aca="false">I406-DatosMinisterio!J406</f>
        <v>4.44089209850063E-016</v>
      </c>
      <c r="L406" s="43" t="n">
        <f aca="false">J406-DatosMinisterio!K406</f>
        <v>-0.406577251269482</v>
      </c>
      <c r="M406" s="44" t="n">
        <f aca="false">P440/P$451</f>
        <v>0.0525818316619405</v>
      </c>
      <c r="N406" s="43" t="n">
        <f aca="false">ROUND(N$417*M406,0)</f>
        <v>6129913</v>
      </c>
      <c r="O406" s="43" t="n">
        <f aca="false">N406-DatosMinisterio!L406</f>
        <v>0</v>
      </c>
      <c r="P406" s="14" t="n">
        <f aca="false">N406+J406</f>
        <v>6735730.59342275</v>
      </c>
      <c r="Q406" s="43" t="n">
        <f aca="false">P406-DatosMinisterio!M406</f>
        <v>-0.406577250920236</v>
      </c>
      <c r="S406" s="14" t="n">
        <f aca="false">B406+DatosMinisterio!B406</f>
        <v>5729</v>
      </c>
      <c r="T406" s="14" t="n">
        <f aca="false">C406+DatosMinisterio!C406</f>
        <v>23</v>
      </c>
      <c r="U406" s="14" t="n">
        <f aca="false">D406+DatosMinisterio!D406</f>
        <v>256.863636363636</v>
      </c>
      <c r="V406" s="14" t="n">
        <f aca="false">E406+DatosMinisterio!E406</f>
        <v>221.363636363636</v>
      </c>
      <c r="W406" s="14" t="n">
        <f aca="false">F406+DatosMinisterio!F406</f>
        <v>27</v>
      </c>
      <c r="X406" s="14" t="n">
        <f aca="false">G406+DatosMinisterio!G406</f>
        <v>76</v>
      </c>
      <c r="Y406" s="14" t="n">
        <f aca="false">H406+DatosMinisterio!H406</f>
        <v>47</v>
      </c>
      <c r="Z406" s="14" t="n">
        <f aca="false">X406+0.33*Y406</f>
        <v>91.51</v>
      </c>
      <c r="AC406" s="50" t="n">
        <f aca="false">IF(T406&gt;0,S406/T406,0)</f>
        <v>249.086956521739</v>
      </c>
      <c r="AD406" s="51" t="n">
        <f aca="false">EXP((((AC406-AC$417)/AC$418+2)/4-1.9)^3)</f>
        <v>0.140356219621174</v>
      </c>
      <c r="AE406" s="52" t="n">
        <f aca="false">S406/U406</f>
        <v>22.3036630684835</v>
      </c>
      <c r="AF406" s="51" t="n">
        <f aca="false">EXP((((AE406-AE$417)/AE$418+2)/4-1.9)^3)</f>
        <v>0.118930822476125</v>
      </c>
      <c r="AG406" s="51" t="n">
        <f aca="false">V406/U406</f>
        <v>0.861794372677402</v>
      </c>
      <c r="AH406" s="51" t="n">
        <f aca="false">EXP((((AG406-AG$417)/AG$418+2)/4-1.9)^3)</f>
        <v>0.622476424987194</v>
      </c>
      <c r="AI406" s="51" t="n">
        <f aca="false">W406/U406</f>
        <v>0.105114139090427</v>
      </c>
      <c r="AJ406" s="51" t="n">
        <f aca="false">EXP((((AI406-AI$417)/AI$418+2)/4-1.9)^3)</f>
        <v>0.128567152955804</v>
      </c>
      <c r="AK406" s="51" t="n">
        <f aca="false">Z406/U406</f>
        <v>0.356259069191294</v>
      </c>
      <c r="AL406" s="51" t="n">
        <f aca="false">EXP((((AK406-AK$417)/AK$418+2)/4-1.9)^3)</f>
        <v>0.219985752025959</v>
      </c>
      <c r="AM406" s="51" t="n">
        <f aca="false">0.01*AD406+0.15*AF406+0.24*AH406+0.25*AJ406+0.35*AL406</f>
        <v>0.277774329012594</v>
      </c>
      <c r="AO406" s="44" t="n">
        <f aca="false">0.01*AD406/$AM$417</f>
        <v>0.000498903326237501</v>
      </c>
      <c r="AP406" s="43" t="n">
        <f aca="false">AO406*$J$417</f>
        <v>3061.12762453867</v>
      </c>
      <c r="AQ406" s="44" t="n">
        <f aca="false">0.15*AF406/$AM$417</f>
        <v>0.00634118492422145</v>
      </c>
      <c r="AR406" s="43" t="n">
        <f aca="false">AQ406*$J$417</f>
        <v>38907.6907749496</v>
      </c>
      <c r="AS406" s="44" t="n">
        <f aca="false">0.24*AH406/$AM$417</f>
        <v>0.0531029792227927</v>
      </c>
      <c r="AT406" s="43" t="n">
        <f aca="false">AS406*$J$417</f>
        <v>325824.639956019</v>
      </c>
      <c r="AU406" s="44" t="n">
        <f aca="false">0.25*AJ406/$AM$417</f>
        <v>0.0114249622189275</v>
      </c>
      <c r="AV406" s="43" t="n">
        <f aca="false">AU406*$J$417</f>
        <v>70100.2892111822</v>
      </c>
      <c r="AW406" s="44" t="n">
        <f aca="false">0.35*AL406/$AM$417</f>
        <v>0.0273682693202989</v>
      </c>
      <c r="AX406" s="43" t="n">
        <f aca="false">AW406*$J$417</f>
        <v>167923.845856059</v>
      </c>
    </row>
    <row r="407" customFormat="false" ht="13.8" hidden="false" customHeight="false" outlineLevel="0" collapsed="false">
      <c r="A407" s="13" t="s">
        <v>37</v>
      </c>
      <c r="B407" s="14"/>
      <c r="C407" s="14"/>
      <c r="D407" s="14"/>
      <c r="E407" s="14"/>
      <c r="F407" s="14"/>
      <c r="G407" s="14"/>
      <c r="H407" s="14"/>
      <c r="I407" s="15" t="n">
        <f aca="false">AO407+AQ407+AS407+AU407+AW407</f>
        <v>0.00809239359714034</v>
      </c>
      <c r="J407" s="43" t="n">
        <f aca="false">AP407+AR407+AT407+AV407+AX407</f>
        <v>49652.6045950907</v>
      </c>
      <c r="K407" s="15" t="n">
        <f aca="false">I407-DatosMinisterio!J407</f>
        <v>-1.02348685082632E-016</v>
      </c>
      <c r="L407" s="43" t="n">
        <f aca="false">J407-DatosMinisterio!K407</f>
        <v>-0.395404909264471</v>
      </c>
      <c r="M407" s="44" t="n">
        <f aca="false">P441/P$451</f>
        <v>0.0101486497175794</v>
      </c>
      <c r="N407" s="43" t="n">
        <f aca="false">ROUND(N$417*M407,0)</f>
        <v>1183115</v>
      </c>
      <c r="O407" s="43" t="n">
        <f aca="false">N407-DatosMinisterio!L407</f>
        <v>0</v>
      </c>
      <c r="P407" s="14" t="n">
        <f aca="false">N407+J407</f>
        <v>1232767.60459509</v>
      </c>
      <c r="Q407" s="43" t="n">
        <f aca="false">P407-DatosMinisterio!M407</f>
        <v>-0.395404909271747</v>
      </c>
      <c r="S407" s="14" t="n">
        <f aca="false">B407+DatosMinisterio!B407</f>
        <v>3627</v>
      </c>
      <c r="T407" s="14" t="n">
        <f aca="false">C407+DatosMinisterio!C407</f>
        <v>30</v>
      </c>
      <c r="U407" s="14" t="n">
        <f aca="false">D407+DatosMinisterio!D407</f>
        <v>164.636363636364</v>
      </c>
      <c r="V407" s="14" t="n">
        <f aca="false">E407+DatosMinisterio!E407</f>
        <v>43.2272727272727</v>
      </c>
      <c r="W407" s="14" t="n">
        <f aca="false">F407+DatosMinisterio!F407</f>
        <v>1</v>
      </c>
      <c r="X407" s="14" t="n">
        <f aca="false">G407+DatosMinisterio!G407</f>
        <v>2</v>
      </c>
      <c r="Y407" s="14" t="n">
        <f aca="false">H407+DatosMinisterio!H407</f>
        <v>1</v>
      </c>
      <c r="Z407" s="14" t="n">
        <f aca="false">X407+0.33*Y407</f>
        <v>2.33</v>
      </c>
      <c r="AC407" s="50" t="n">
        <f aca="false">IF(T407&gt;0,S407/T407,0)</f>
        <v>120.9</v>
      </c>
      <c r="AD407" s="51" t="n">
        <f aca="false">EXP((((AC407-AC$417)/AC$418+2)/4-1.9)^3)</f>
        <v>0.0127828064266567</v>
      </c>
      <c r="AE407" s="52" t="n">
        <f aca="false">S407/U407</f>
        <v>22.0303699613473</v>
      </c>
      <c r="AF407" s="51" t="n">
        <f aca="false">EXP((((AE407-AE$417)/AE$418+2)/4-1.9)^3)</f>
        <v>0.109847484931326</v>
      </c>
      <c r="AG407" s="51" t="n">
        <f aca="false">V407/U407</f>
        <v>0.262562120375482</v>
      </c>
      <c r="AH407" s="51" t="n">
        <f aca="false">EXP((((AG407-AG$417)/AG$418+2)/4-1.9)^3)</f>
        <v>0.00164418699866952</v>
      </c>
      <c r="AI407" s="51" t="n">
        <f aca="false">W407/U407</f>
        <v>0.00607399226946437</v>
      </c>
      <c r="AJ407" s="51" t="n">
        <f aca="false">EXP((((AI407-AI$417)/AI$418+2)/4-1.9)^3)</f>
        <v>0.0103656973163609</v>
      </c>
      <c r="AK407" s="51" t="n">
        <f aca="false">Z407/U407</f>
        <v>0.014152401987852</v>
      </c>
      <c r="AL407" s="51" t="n">
        <f aca="false">EXP((((AK407-AK$417)/AK$418+2)/4-1.9)^3)</f>
        <v>0.00907231380678035</v>
      </c>
      <c r="AM407" s="51" t="n">
        <f aca="false">0.01*AD407+0.15*AF407+0.24*AH407+0.25*AJ407+0.35*AL407</f>
        <v>0.0227662898451094</v>
      </c>
      <c r="AO407" s="44" t="n">
        <f aca="false">0.01*AD407/$AM$417</f>
        <v>4.54371360394423E-005</v>
      </c>
      <c r="AP407" s="43" t="n">
        <f aca="false">AO407*$J$417</f>
        <v>278.789226279974</v>
      </c>
      <c r="AQ407" s="44" t="n">
        <f aca="false">0.15*AF407/$AM$417</f>
        <v>0.00585687714007022</v>
      </c>
      <c r="AR407" s="43" t="n">
        <f aca="false">AQ407*$J$417</f>
        <v>35936.1172077317</v>
      </c>
      <c r="AS407" s="44" t="n">
        <f aca="false">0.24*AH407/$AM$417</f>
        <v>0.00014026431287021</v>
      </c>
      <c r="AT407" s="43" t="n">
        <f aca="false">AS407*$J$417</f>
        <v>860.621567913814</v>
      </c>
      <c r="AU407" s="44" t="n">
        <f aca="false">0.25*AJ407/$AM$417</f>
        <v>0.000921134967132483</v>
      </c>
      <c r="AV407" s="43" t="n">
        <f aca="false">AU407*$J$417</f>
        <v>5651.81979258935</v>
      </c>
      <c r="AW407" s="44" t="n">
        <f aca="false">0.35*AL407/$AM$417</f>
        <v>0.00112868004102798</v>
      </c>
      <c r="AX407" s="43" t="n">
        <f aca="false">AW407*$J$417</f>
        <v>6925.25680057592</v>
      </c>
    </row>
    <row r="408" customFormat="false" ht="13.8" hidden="false" customHeight="false" outlineLevel="0" collapsed="false">
      <c r="A408" s="13" t="s">
        <v>38</v>
      </c>
      <c r="B408" s="14"/>
      <c r="C408" s="14"/>
      <c r="D408" s="14"/>
      <c r="E408" s="14"/>
      <c r="F408" s="14"/>
      <c r="G408" s="14"/>
      <c r="H408" s="14"/>
      <c r="I408" s="15" t="n">
        <f aca="false">AO408+AQ408+AS408+AU408+AW408</f>
        <v>0.0716741124714108</v>
      </c>
      <c r="J408" s="43" t="n">
        <f aca="false">AP408+AR408+AT408+AV408+AX408</f>
        <v>439771.783654297</v>
      </c>
      <c r="K408" s="15" t="n">
        <f aca="false">I408-DatosMinisterio!J408</f>
        <v>0</v>
      </c>
      <c r="L408" s="43" t="n">
        <f aca="false">J408-DatosMinisterio!K408</f>
        <v>-0.216345702705439</v>
      </c>
      <c r="M408" s="44" t="n">
        <f aca="false">P442/P$451</f>
        <v>0.0343264869286</v>
      </c>
      <c r="N408" s="43" t="n">
        <f aca="false">ROUND(N$417*M408,0)</f>
        <v>4001731</v>
      </c>
      <c r="O408" s="43" t="n">
        <f aca="false">N408-DatosMinisterio!L408</f>
        <v>0</v>
      </c>
      <c r="P408" s="14" t="n">
        <f aca="false">N408+J408</f>
        <v>4441502.7836543</v>
      </c>
      <c r="Q408" s="43" t="n">
        <f aca="false">P408-DatosMinisterio!M408</f>
        <v>-0.216345702297986</v>
      </c>
      <c r="S408" s="14" t="n">
        <f aca="false">B408+DatosMinisterio!B408</f>
        <v>7689</v>
      </c>
      <c r="T408" s="14" t="n">
        <f aca="false">C408+DatosMinisterio!C408</f>
        <v>48</v>
      </c>
      <c r="U408" s="14" t="n">
        <f aca="false">D408+DatosMinisterio!D408</f>
        <v>248.5</v>
      </c>
      <c r="V408" s="14" t="n">
        <f aca="false">E408+DatosMinisterio!E408</f>
        <v>171.409090909091</v>
      </c>
      <c r="W408" s="14" t="n">
        <f aca="false">F408+DatosMinisterio!F408</f>
        <v>14</v>
      </c>
      <c r="X408" s="14" t="n">
        <f aca="false">G408+DatosMinisterio!G408</f>
        <v>54</v>
      </c>
      <c r="Y408" s="14" t="n">
        <f aca="false">H408+DatosMinisterio!H408</f>
        <v>13</v>
      </c>
      <c r="Z408" s="14" t="n">
        <f aca="false">X408+0.33*Y408</f>
        <v>58.29</v>
      </c>
      <c r="AC408" s="50" t="n">
        <f aca="false">IF(T408&gt;0,S408/T408,0)</f>
        <v>160.1875</v>
      </c>
      <c r="AD408" s="51" t="n">
        <f aca="false">EXP((((AC408-AC$417)/AC$418+2)/4-1.9)^3)</f>
        <v>0.0305262197269737</v>
      </c>
      <c r="AE408" s="52" t="n">
        <f aca="false">S408/U408</f>
        <v>30.9416498993964</v>
      </c>
      <c r="AF408" s="51" t="n">
        <f aca="false">EXP((((AE408-AE$417)/AE$418+2)/4-1.9)^3)</f>
        <v>0.614308951691788</v>
      </c>
      <c r="AG408" s="51" t="n">
        <f aca="false">V408/U408</f>
        <v>0.689775013718676</v>
      </c>
      <c r="AH408" s="51" t="n">
        <f aca="false">EXP((((AG408-AG$417)/AG$418+2)/4-1.9)^3)</f>
        <v>0.274709607150018</v>
      </c>
      <c r="AI408" s="51" t="n">
        <f aca="false">W408/U408</f>
        <v>0.0563380281690141</v>
      </c>
      <c r="AJ408" s="51" t="n">
        <f aca="false">EXP((((AI408-AI$417)/AI$418+2)/4-1.9)^3)</f>
        <v>0.0439179903529635</v>
      </c>
      <c r="AK408" s="51" t="n">
        <f aca="false">Z408/U408</f>
        <v>0.234567404426559</v>
      </c>
      <c r="AL408" s="51" t="n">
        <f aca="false">EXP((((AK408-AK$417)/AK$418+2)/4-1.9)^3)</f>
        <v>0.0922257390798242</v>
      </c>
      <c r="AM408" s="51" t="n">
        <f aca="false">0.01*AD408+0.15*AF408+0.24*AH408+0.25*AJ408+0.35*AL408</f>
        <v>0.201640416933222</v>
      </c>
      <c r="AO408" s="44" t="n">
        <f aca="false">0.01*AD408/$AM$417</f>
        <v>0.000108507001687202</v>
      </c>
      <c r="AP408" s="43" t="n">
        <f aca="false">AO408*$J$417</f>
        <v>665.767820843185</v>
      </c>
      <c r="AQ408" s="44" t="n">
        <f aca="false">0.15*AF408/$AM$417</f>
        <v>0.0327538865214209</v>
      </c>
      <c r="AR408" s="43" t="n">
        <f aca="false">AQ408*$J$417</f>
        <v>200968.447330007</v>
      </c>
      <c r="AS408" s="44" t="n">
        <f aca="false">0.24*AH408/$AM$417</f>
        <v>0.0234352627267596</v>
      </c>
      <c r="AT408" s="43" t="n">
        <f aca="false">AS408*$J$417</f>
        <v>143792.046170994</v>
      </c>
      <c r="AU408" s="44" t="n">
        <f aca="false">0.25*AJ408/$AM$417</f>
        <v>0.00390271829917797</v>
      </c>
      <c r="AV408" s="43" t="n">
        <f aca="false">AU408*$J$417</f>
        <v>23945.9594036042</v>
      </c>
      <c r="AW408" s="44" t="n">
        <f aca="false">0.35*AL408/$AM$417</f>
        <v>0.0114737379223651</v>
      </c>
      <c r="AX408" s="43" t="n">
        <f aca="false">AW408*$J$417</f>
        <v>70399.5629288483</v>
      </c>
    </row>
    <row r="409" customFormat="false" ht="13.8" hidden="false" customHeight="false" outlineLevel="0" collapsed="false">
      <c r="A409" s="13" t="s">
        <v>39</v>
      </c>
      <c r="B409" s="14"/>
      <c r="C409" s="14"/>
      <c r="D409" s="14"/>
      <c r="E409" s="14"/>
      <c r="F409" s="14"/>
      <c r="G409" s="14"/>
      <c r="H409" s="14"/>
      <c r="I409" s="15" t="n">
        <f aca="false">AO409+AQ409+AS409+AU409+AW409</f>
        <v>0.00441698722175284</v>
      </c>
      <c r="J409" s="43" t="n">
        <f aca="false">AP409+AR409+AT409+AV409+AX409</f>
        <v>27101.3659173428</v>
      </c>
      <c r="K409" s="15" t="n">
        <f aca="false">I409-DatosMinisterio!J409</f>
        <v>0</v>
      </c>
      <c r="L409" s="43" t="n">
        <f aca="false">J409-DatosMinisterio!K409</f>
        <v>0.365917342751345</v>
      </c>
      <c r="M409" s="44" t="n">
        <f aca="false">P443/P$451</f>
        <v>0.0139631858004752</v>
      </c>
      <c r="N409" s="43" t="n">
        <f aca="false">ROUND(N$417*M409,0)</f>
        <v>1627808</v>
      </c>
      <c r="O409" s="43" t="n">
        <f aca="false">N409-DatosMinisterio!L409</f>
        <v>0</v>
      </c>
      <c r="P409" s="14" t="n">
        <f aca="false">N409+J409</f>
        <v>1654909.36591734</v>
      </c>
      <c r="Q409" s="43" t="n">
        <f aca="false">P409-DatosMinisterio!M409</f>
        <v>0.365917342714965</v>
      </c>
      <c r="S409" s="14" t="n">
        <f aca="false">B409+DatosMinisterio!B409</f>
        <v>6639</v>
      </c>
      <c r="T409" s="14" t="n">
        <f aca="false">C409+DatosMinisterio!C409</f>
        <v>58</v>
      </c>
      <c r="U409" s="14" t="n">
        <f aca="false">D409+DatosMinisterio!D409</f>
        <v>420.272727272727</v>
      </c>
      <c r="V409" s="14" t="n">
        <f aca="false">E409+DatosMinisterio!E409</f>
        <v>130.795454545455</v>
      </c>
      <c r="W409" s="14" t="n">
        <f aca="false">F409+DatosMinisterio!F409</f>
        <v>9</v>
      </c>
      <c r="X409" s="14" t="n">
        <f aca="false">G409+DatosMinisterio!G409</f>
        <v>23</v>
      </c>
      <c r="Y409" s="14" t="n">
        <f aca="false">H409+DatosMinisterio!H409</f>
        <v>8</v>
      </c>
      <c r="Z409" s="14" t="n">
        <f aca="false">X409+0.33*Y409</f>
        <v>25.64</v>
      </c>
      <c r="AC409" s="50" t="n">
        <f aca="false">IF(T409&gt;0,S409/T409,0)</f>
        <v>114.465517241379</v>
      </c>
      <c r="AD409" s="51" t="n">
        <f aca="false">EXP((((AC409-AC$417)/AC$418+2)/4-1.9)^3)</f>
        <v>0.0109465525137244</v>
      </c>
      <c r="AE409" s="52" t="n">
        <f aca="false">S409/U409</f>
        <v>15.7968851395198</v>
      </c>
      <c r="AF409" s="51" t="n">
        <f aca="false">EXP((((AE409-AE$417)/AE$418+2)/4-1.9)^3)</f>
        <v>0.0100756260146432</v>
      </c>
      <c r="AG409" s="51" t="n">
        <f aca="false">V409/U409</f>
        <v>0.311215660826304</v>
      </c>
      <c r="AH409" s="51" t="n">
        <f aca="false">EXP((((AG409-AG$417)/AG$418+2)/4-1.9)^3)</f>
        <v>0.00390122687698858</v>
      </c>
      <c r="AI409" s="51" t="n">
        <f aca="false">W409/U409</f>
        <v>0.0214146658014277</v>
      </c>
      <c r="AJ409" s="51" t="n">
        <f aca="false">EXP((((AI409-AI$417)/AI$418+2)/4-1.9)^3)</f>
        <v>0.0167455370831125</v>
      </c>
      <c r="AK409" s="51" t="n">
        <f aca="false">Z409/U409</f>
        <v>0.0610080034609561</v>
      </c>
      <c r="AL409" s="51" t="n">
        <f aca="false">EXP((((AK409-AK$417)/AK$418+2)/4-1.9)^3)</f>
        <v>0.0162365702573504</v>
      </c>
      <c r="AM409" s="51" t="n">
        <f aca="false">0.01*AD409+0.15*AF409+0.24*AH409+0.25*AJ409+0.35*AL409</f>
        <v>0.0124262877386617</v>
      </c>
      <c r="AO409" s="44" t="n">
        <f aca="false">0.01*AD409/$AM$417</f>
        <v>3.89100780476326E-005</v>
      </c>
      <c r="AP409" s="43" t="n">
        <f aca="false">AO409*$J$417</f>
        <v>238.741071707874</v>
      </c>
      <c r="AQ409" s="44" t="n">
        <f aca="false">0.15*AF409/$AM$417</f>
        <v>0.000537214882197382</v>
      </c>
      <c r="AR409" s="43" t="n">
        <f aca="false">AQ409*$J$417</f>
        <v>3296.19633649194</v>
      </c>
      <c r="AS409" s="44" t="n">
        <f aca="false">0.24*AH409/$AM$417</f>
        <v>0.000332810627802309</v>
      </c>
      <c r="AT409" s="43" t="n">
        <f aca="false">AS409*$J$417</f>
        <v>2042.03049554479</v>
      </c>
      <c r="AU409" s="44" t="n">
        <f aca="false">0.25*AJ409/$AM$417</f>
        <v>0.0014880715961407</v>
      </c>
      <c r="AV409" s="43" t="n">
        <f aca="false">AU409*$J$417</f>
        <v>9130.38023737126</v>
      </c>
      <c r="AW409" s="44" t="n">
        <f aca="false">0.35*AL409/$AM$417</f>
        <v>0.00201998003756481</v>
      </c>
      <c r="AX409" s="43" t="n">
        <f aca="false">AW409*$J$417</f>
        <v>12394.0177762269</v>
      </c>
    </row>
    <row r="410" customFormat="false" ht="13.8" hidden="false" customHeight="false" outlineLevel="0" collapsed="false">
      <c r="A410" s="13" t="s">
        <v>40</v>
      </c>
      <c r="B410" s="14"/>
      <c r="C410" s="14"/>
      <c r="D410" s="14"/>
      <c r="E410" s="14"/>
      <c r="F410" s="14"/>
      <c r="G410" s="14"/>
      <c r="H410" s="14"/>
      <c r="I410" s="15" t="n">
        <f aca="false">AO410+AQ410+AS410+AU410+AW410</f>
        <v>0.0128547581610164</v>
      </c>
      <c r="J410" s="43" t="n">
        <f aca="false">AP410+AR410+AT410+AV410+AX410</f>
        <v>78873.1067604045</v>
      </c>
      <c r="K410" s="15" t="n">
        <f aca="false">I410-DatosMinisterio!J410</f>
        <v>0</v>
      </c>
      <c r="L410" s="43" t="n">
        <f aca="false">J410-DatosMinisterio!K410</f>
        <v>0.106760404509259</v>
      </c>
      <c r="M410" s="44" t="n">
        <f aca="false">P444/P$451</f>
        <v>0.0274131717895819</v>
      </c>
      <c r="N410" s="43" t="n">
        <f aca="false">ROUND(N$417*M410,0)</f>
        <v>3195787</v>
      </c>
      <c r="O410" s="43" t="n">
        <f aca="false">N410-DatosMinisterio!L410</f>
        <v>0</v>
      </c>
      <c r="P410" s="14" t="n">
        <f aca="false">N410+J410</f>
        <v>3274660.1067604</v>
      </c>
      <c r="Q410" s="43" t="n">
        <f aca="false">P410-DatosMinisterio!M410</f>
        <v>0.106760404538363</v>
      </c>
      <c r="S410" s="14" t="n">
        <f aca="false">B410+DatosMinisterio!B410</f>
        <v>6793</v>
      </c>
      <c r="T410" s="14" t="n">
        <f aca="false">C410+DatosMinisterio!C410</f>
        <v>38</v>
      </c>
      <c r="U410" s="14" t="n">
        <f aca="false">D410+DatosMinisterio!D410</f>
        <v>326.568181818182</v>
      </c>
      <c r="V410" s="14" t="n">
        <f aca="false">E410+DatosMinisterio!E410</f>
        <v>172.045454545455</v>
      </c>
      <c r="W410" s="14" t="n">
        <f aca="false">F410+DatosMinisterio!F410</f>
        <v>7</v>
      </c>
      <c r="X410" s="14" t="n">
        <f aca="false">G410+DatosMinisterio!G410</f>
        <v>3</v>
      </c>
      <c r="Y410" s="14" t="n">
        <f aca="false">H410+DatosMinisterio!H410</f>
        <v>5</v>
      </c>
      <c r="Z410" s="14" t="n">
        <f aca="false">X410+0.33*Y410</f>
        <v>4.65</v>
      </c>
      <c r="AC410" s="50" t="n">
        <f aca="false">IF(T410&gt;0,S410/T410,0)</f>
        <v>178.763157894737</v>
      </c>
      <c r="AD410" s="51" t="n">
        <f aca="false">EXP((((AC410-AC$417)/AC$418+2)/4-1.9)^3)</f>
        <v>0.0440921557308525</v>
      </c>
      <c r="AE410" s="52" t="n">
        <f aca="false">S410/U410</f>
        <v>20.8011691836593</v>
      </c>
      <c r="AF410" s="51" t="n">
        <f aca="false">EXP((((AE410-AE$417)/AE$418+2)/4-1.9)^3)</f>
        <v>0.074983937188667</v>
      </c>
      <c r="AG410" s="51" t="n">
        <f aca="false">V410/U410</f>
        <v>0.526828589324241</v>
      </c>
      <c r="AH410" s="51" t="n">
        <f aca="false">EXP((((AG410-AG$417)/AG$418+2)/4-1.9)^3)</f>
        <v>0.0712828441619903</v>
      </c>
      <c r="AI410" s="51" t="n">
        <f aca="false">W410/U410</f>
        <v>0.0214350337532187</v>
      </c>
      <c r="AJ410" s="51" t="n">
        <f aca="false">EXP((((AI410-AI$417)/AI$418+2)/4-1.9)^3)</f>
        <v>0.0167558117526559</v>
      </c>
      <c r="AK410" s="51" t="n">
        <f aca="false">Z410/U410</f>
        <v>0.0142389867074953</v>
      </c>
      <c r="AL410" s="51" t="n">
        <f aca="false">EXP((((AK410-AK$417)/AK$418+2)/4-1.9)^3)</f>
        <v>0.00908250924352102</v>
      </c>
      <c r="AM410" s="51" t="n">
        <f aca="false">0.01*AD410+0.15*AF410+0.24*AH410+0.25*AJ410+0.35*AL410</f>
        <v>0.0361642259078826</v>
      </c>
      <c r="AO410" s="44" t="n">
        <f aca="false">0.01*AD410/$AM$417</f>
        <v>0.000156727811667176</v>
      </c>
      <c r="AP410" s="43" t="n">
        <f aca="false">AO410*$J$417</f>
        <v>961.636871507844</v>
      </c>
      <c r="AQ410" s="44" t="n">
        <f aca="false">0.15*AF410/$AM$417</f>
        <v>0.00399801331698515</v>
      </c>
      <c r="AR410" s="43" t="n">
        <f aca="false">AQ410*$J$417</f>
        <v>24530.6622831989</v>
      </c>
      <c r="AS410" s="44" t="n">
        <f aca="false">0.24*AH410/$AM$417</f>
        <v>0.00608108394234145</v>
      </c>
      <c r="AT410" s="43" t="n">
        <f aca="false">AS410*$J$417</f>
        <v>37311.7857991157</v>
      </c>
      <c r="AU410" s="44" t="n">
        <f aca="false">0.25*AJ410/$AM$417</f>
        <v>0.00148898464203654</v>
      </c>
      <c r="AV410" s="43" t="n">
        <f aca="false">AU410*$J$417</f>
        <v>9135.98242494392</v>
      </c>
      <c r="AW410" s="44" t="n">
        <f aca="false">0.35*AL410/$AM$417</f>
        <v>0.0011299484479861</v>
      </c>
      <c r="AX410" s="43" t="n">
        <f aca="false">AW410*$J$417</f>
        <v>6933.03938163814</v>
      </c>
    </row>
    <row r="411" customFormat="false" ht="13.8" hidden="false" customHeight="false" outlineLevel="0" collapsed="false">
      <c r="A411" s="13" t="s">
        <v>41</v>
      </c>
      <c r="B411" s="14"/>
      <c r="C411" s="14"/>
      <c r="D411" s="14"/>
      <c r="E411" s="14"/>
      <c r="F411" s="14"/>
      <c r="G411" s="14"/>
      <c r="H411" s="14"/>
      <c r="I411" s="15" t="n">
        <f aca="false">AO411+AQ411+AS411+AU411+AW411</f>
        <v>0.0113776612409623</v>
      </c>
      <c r="J411" s="43" t="n">
        <f aca="false">AP411+AR411+AT411+AV411+AX411</f>
        <v>69810.0639857684</v>
      </c>
      <c r="K411" s="15" t="n">
        <f aca="false">I411-DatosMinisterio!J411</f>
        <v>0</v>
      </c>
      <c r="L411" s="43" t="n">
        <f aca="false">J411-DatosMinisterio!K411</f>
        <v>0.0639857683854643</v>
      </c>
      <c r="M411" s="44" t="n">
        <f aca="false">P445/P$451</f>
        <v>0.0112524013698828</v>
      </c>
      <c r="N411" s="43" t="n">
        <f aca="false">ROUND(N$417*M411,0)</f>
        <v>1311788</v>
      </c>
      <c r="O411" s="43" t="n">
        <f aca="false">N411-DatosMinisterio!L411</f>
        <v>0</v>
      </c>
      <c r="P411" s="14" t="n">
        <f aca="false">N411+J411</f>
        <v>1381598.06398577</v>
      </c>
      <c r="Q411" s="43" t="n">
        <f aca="false">P411-DatosMinisterio!M411</f>
        <v>0.0639857684727758</v>
      </c>
      <c r="S411" s="14" t="n">
        <f aca="false">B411+DatosMinisterio!B411</f>
        <v>8513</v>
      </c>
      <c r="T411" s="14" t="n">
        <f aca="false">C411+DatosMinisterio!C411</f>
        <v>67</v>
      </c>
      <c r="U411" s="14" t="n">
        <f aca="false">D411+DatosMinisterio!D411</f>
        <v>379.068181818182</v>
      </c>
      <c r="V411" s="14" t="n">
        <f aca="false">E411+DatosMinisterio!E411</f>
        <v>172.477272727273</v>
      </c>
      <c r="W411" s="14" t="n">
        <f aca="false">F411+DatosMinisterio!F411</f>
        <v>2</v>
      </c>
      <c r="X411" s="14" t="n">
        <f aca="false">G411+DatosMinisterio!G411</f>
        <v>4</v>
      </c>
      <c r="Y411" s="14" t="n">
        <f aca="false">H411+DatosMinisterio!H411</f>
        <v>2</v>
      </c>
      <c r="Z411" s="14" t="n">
        <f aca="false">X411+0.33*Y411</f>
        <v>4.66</v>
      </c>
      <c r="AC411" s="50" t="n">
        <f aca="false">IF(T411&gt;0,S411/T411,0)</f>
        <v>127.059701492537</v>
      </c>
      <c r="AD411" s="51" t="n">
        <f aca="false">EXP((((AC411-AC$417)/AC$418+2)/4-1.9)^3)</f>
        <v>0.014778728116503</v>
      </c>
      <c r="AE411" s="52" t="n">
        <f aca="false">S411/U411</f>
        <v>22.4577013010372</v>
      </c>
      <c r="AF411" s="51" t="n">
        <f aca="false">EXP((((AE411-AE$417)/AE$418+2)/4-1.9)^3)</f>
        <v>0.12427180664348</v>
      </c>
      <c r="AG411" s="51" t="n">
        <f aca="false">V411/U411</f>
        <v>0.455003297559806</v>
      </c>
      <c r="AH411" s="51" t="n">
        <f aca="false">EXP((((AG411-AG$417)/AG$418+2)/4-1.9)^3)</f>
        <v>0.0316480493700071</v>
      </c>
      <c r="AI411" s="51" t="n">
        <f aca="false">W411/U411</f>
        <v>0.00527609568919</v>
      </c>
      <c r="AJ411" s="51" t="n">
        <f aca="false">EXP((((AI411-AI$417)/AI$418+2)/4-1.9)^3)</f>
        <v>0.0101004411067555</v>
      </c>
      <c r="AK411" s="51" t="n">
        <f aca="false">Z411/U411</f>
        <v>0.0122933029558127</v>
      </c>
      <c r="AL411" s="51" t="n">
        <f aca="false">EXP((((AK411-AK$417)/AK$418+2)/4-1.9)^3)</f>
        <v>0.00885576066992695</v>
      </c>
      <c r="AM411" s="51" t="n">
        <f aca="false">0.01*AD411+0.15*AF411+0.24*AH411+0.25*AJ411+0.35*AL411</f>
        <v>0.032008716637652</v>
      </c>
      <c r="AO411" s="44" t="n">
        <f aca="false">0.01*AD411/$AM$417</f>
        <v>5.2531741270771E-005</v>
      </c>
      <c r="AP411" s="43" t="n">
        <f aca="false">AO411*$J$417</f>
        <v>322.319687827706</v>
      </c>
      <c r="AQ411" s="44" t="n">
        <f aca="false">0.15*AF411/$AM$417</f>
        <v>0.006625956925099</v>
      </c>
      <c r="AR411" s="43" t="n">
        <f aca="false">AQ411*$J$417</f>
        <v>40654.97004277</v>
      </c>
      <c r="AS411" s="44" t="n">
        <f aca="false">0.24*AH411/$AM$417</f>
        <v>0.00269987045400471</v>
      </c>
      <c r="AT411" s="43" t="n">
        <f aca="false">AS411*$J$417</f>
        <v>16565.6302429526</v>
      </c>
      <c r="AU411" s="44" t="n">
        <f aca="false">0.25*AJ411/$AM$417</f>
        <v>0.000897563299693291</v>
      </c>
      <c r="AV411" s="43" t="n">
        <f aca="false">AU411*$J$417</f>
        <v>5507.19080625102</v>
      </c>
      <c r="AW411" s="44" t="n">
        <f aca="false">0.35*AL411/$AM$417</f>
        <v>0.00110173882089451</v>
      </c>
      <c r="AX411" s="43" t="n">
        <f aca="false">AW411*$J$417</f>
        <v>6759.9532059671</v>
      </c>
    </row>
    <row r="412" customFormat="false" ht="13.8" hidden="false" customHeight="false" outlineLevel="0" collapsed="false">
      <c r="A412" s="13" t="s">
        <v>42</v>
      </c>
      <c r="B412" s="14"/>
      <c r="C412" s="14"/>
      <c r="D412" s="14"/>
      <c r="E412" s="14"/>
      <c r="F412" s="14"/>
      <c r="G412" s="14"/>
      <c r="H412" s="14"/>
      <c r="I412" s="15" t="n">
        <f aca="false">AO412+AQ412+AS412+AU412+AW412</f>
        <v>0.0137482298398071</v>
      </c>
      <c r="J412" s="43" t="n">
        <f aca="false">AP412+AR412+AT412+AV412+AX412</f>
        <v>84355.1925550925</v>
      </c>
      <c r="K412" s="15" t="n">
        <f aca="false">I412-DatosMinisterio!J412</f>
        <v>-8.15320033709099E-017</v>
      </c>
      <c r="L412" s="43" t="n">
        <f aca="false">J412-DatosMinisterio!K412</f>
        <v>0.192555092449766</v>
      </c>
      <c r="M412" s="44" t="n">
        <f aca="false">P446/P$451</f>
        <v>0.0140369801339019</v>
      </c>
      <c r="N412" s="43" t="n">
        <f aca="false">ROUND(N$417*M412,0)</f>
        <v>1636411</v>
      </c>
      <c r="O412" s="43" t="n">
        <f aca="false">N412-DatosMinisterio!L412</f>
        <v>0</v>
      </c>
      <c r="P412" s="14" t="n">
        <f aca="false">N412+J412</f>
        <v>1720766.19255509</v>
      </c>
      <c r="Q412" s="43" t="n">
        <f aca="false">P412-DatosMinisterio!M412</f>
        <v>0.192555092507973</v>
      </c>
      <c r="S412" s="14" t="n">
        <f aca="false">B412+DatosMinisterio!B412</f>
        <v>7917</v>
      </c>
      <c r="T412" s="14" t="n">
        <f aca="false">C412+DatosMinisterio!C412</f>
        <v>34</v>
      </c>
      <c r="U412" s="14" t="n">
        <f aca="false">D412+DatosMinisterio!D412</f>
        <v>348.272727272727</v>
      </c>
      <c r="V412" s="14" t="n">
        <f aca="false">E412+DatosMinisterio!E412</f>
        <v>162.613636363636</v>
      </c>
      <c r="W412" s="14" t="n">
        <f aca="false">F412+DatosMinisterio!F412</f>
        <v>2</v>
      </c>
      <c r="X412" s="14" t="n">
        <f aca="false">G412+DatosMinisterio!G412</f>
        <v>23</v>
      </c>
      <c r="Y412" s="14" t="n">
        <f aca="false">H412+DatosMinisterio!H412</f>
        <v>1</v>
      </c>
      <c r="Z412" s="14" t="n">
        <f aca="false">X412+0.33*Y412</f>
        <v>23.33</v>
      </c>
      <c r="AC412" s="50" t="n">
        <f aca="false">IF(T412&gt;0,S412/T412,0)</f>
        <v>232.852941176471</v>
      </c>
      <c r="AD412" s="51" t="n">
        <f aca="false">EXP((((AC412-AC$417)/AC$418+2)/4-1.9)^3)</f>
        <v>0.110840163754269</v>
      </c>
      <c r="AE412" s="52" t="n">
        <f aca="false">S412/U412</f>
        <v>22.7321848081441</v>
      </c>
      <c r="AF412" s="51" t="n">
        <f aca="false">EXP((((AE412-AE$417)/AE$418+2)/4-1.9)^3)</f>
        <v>0.134188301900266</v>
      </c>
      <c r="AG412" s="51" t="n">
        <f aca="false">V412/U412</f>
        <v>0.466914643696162</v>
      </c>
      <c r="AH412" s="51" t="n">
        <f aca="false">EXP((((AG412-AG$417)/AG$418+2)/4-1.9)^3)</f>
        <v>0.0365783587382725</v>
      </c>
      <c r="AI412" s="51" t="n">
        <f aca="false">W412/U412</f>
        <v>0.00574262594622814</v>
      </c>
      <c r="AJ412" s="51" t="n">
        <f aca="false">EXP((((AI412-AI$417)/AI$418+2)/4-1.9)^3)</f>
        <v>0.0102548227154158</v>
      </c>
      <c r="AK412" s="51" t="n">
        <f aca="false">Z412/U412</f>
        <v>0.0669877316627513</v>
      </c>
      <c r="AL412" s="51" t="n">
        <f aca="false">EXP((((AK412-AK$417)/AK$418+2)/4-1.9)^3)</f>
        <v>0.0174247615703588</v>
      </c>
      <c r="AM412" s="51" t="n">
        <f aca="false">0.01*AD412+0.15*AF412+0.24*AH412+0.25*AJ412+0.35*AL412</f>
        <v>0.0386778252482475</v>
      </c>
      <c r="AO412" s="44" t="n">
        <f aca="false">0.01*AD412/$AM$417</f>
        <v>0.000393987003404386</v>
      </c>
      <c r="AP412" s="43" t="n">
        <f aca="false">AO412*$J$417</f>
        <v>2417.39117861934</v>
      </c>
      <c r="AQ412" s="44" t="n">
        <f aca="false">0.15*AF412/$AM$417</f>
        <v>0.00715468723162714</v>
      </c>
      <c r="AR412" s="43" t="n">
        <f aca="false">AQ412*$J$417</f>
        <v>43899.1074580287</v>
      </c>
      <c r="AS412" s="44" t="n">
        <f aca="false">0.24*AH412/$AM$417</f>
        <v>0.00312047130800544</v>
      </c>
      <c r="AT412" s="43" t="n">
        <f aca="false">AS412*$J$417</f>
        <v>19146.316370656</v>
      </c>
      <c r="AU412" s="44" t="n">
        <f aca="false">0.25*AJ412/$AM$417</f>
        <v>0.000911282231828686</v>
      </c>
      <c r="AV412" s="43" t="n">
        <f aca="false">AU412*$J$417</f>
        <v>5591.36623650028</v>
      </c>
      <c r="AW412" s="44" t="n">
        <f aca="false">0.35*AL412/$AM$417</f>
        <v>0.00216780206494146</v>
      </c>
      <c r="AX412" s="43" t="n">
        <f aca="false">AW412*$J$417</f>
        <v>13301.0113112882</v>
      </c>
    </row>
    <row r="413" customFormat="false" ht="13.8" hidden="false" customHeight="false" outlineLevel="0" collapsed="false">
      <c r="A413" s="13" t="s">
        <v>43</v>
      </c>
      <c r="B413" s="14"/>
      <c r="C413" s="14"/>
      <c r="D413" s="14"/>
      <c r="E413" s="14"/>
      <c r="F413" s="14"/>
      <c r="G413" s="14"/>
      <c r="H413" s="14"/>
      <c r="I413" s="15" t="n">
        <f aca="false">AO413+AQ413+AS413+AU413+AW413</f>
        <v>0.0189252999085364</v>
      </c>
      <c r="J413" s="43" t="n">
        <f aca="false">AP413+AR413+AT413+AV413+AX413</f>
        <v>116120.208677706</v>
      </c>
      <c r="K413" s="15" t="n">
        <f aca="false">I413-DatosMinisterio!J413</f>
        <v>0</v>
      </c>
      <c r="L413" s="43" t="n">
        <f aca="false">J413-DatosMinisterio!K413</f>
        <v>0.208677705726586</v>
      </c>
      <c r="M413" s="44" t="n">
        <f aca="false">P447/P$451</f>
        <v>0.0134347521914187</v>
      </c>
      <c r="N413" s="43" t="n">
        <f aca="false">ROUND(N$417*M413,0)</f>
        <v>1566204</v>
      </c>
      <c r="O413" s="43" t="n">
        <f aca="false">N413-DatosMinisterio!L413</f>
        <v>0</v>
      </c>
      <c r="P413" s="14" t="n">
        <f aca="false">N413+J413</f>
        <v>1682324.20867771</v>
      </c>
      <c r="Q413" s="43" t="n">
        <f aca="false">P413-DatosMinisterio!M413</f>
        <v>0.208677705843002</v>
      </c>
      <c r="S413" s="14" t="n">
        <f aca="false">B413+DatosMinisterio!B413</f>
        <v>4514</v>
      </c>
      <c r="T413" s="14" t="n">
        <f aca="false">C413+DatosMinisterio!C413</f>
        <v>36</v>
      </c>
      <c r="U413" s="14" t="n">
        <f aca="false">D413+DatosMinisterio!D413</f>
        <v>260.704545454545</v>
      </c>
      <c r="V413" s="14" t="n">
        <f aca="false">E413+DatosMinisterio!E413</f>
        <v>144.022727272727</v>
      </c>
      <c r="W413" s="14" t="n">
        <f aca="false">F413+DatosMinisterio!F413</f>
        <v>20</v>
      </c>
      <c r="X413" s="14" t="n">
        <f aca="false">G413+DatosMinisterio!G413</f>
        <v>27</v>
      </c>
      <c r="Y413" s="14" t="n">
        <f aca="false">H413+DatosMinisterio!H413</f>
        <v>7</v>
      </c>
      <c r="Z413" s="14" t="n">
        <f aca="false">X413+0.33*Y413</f>
        <v>29.31</v>
      </c>
      <c r="AC413" s="50" t="n">
        <f aca="false">IF(T413&gt;0,S413/T413,0)</f>
        <v>125.388888888889</v>
      </c>
      <c r="AD413" s="51" t="n">
        <f aca="false">EXP((((AC413-AC$417)/AC$418+2)/4-1.9)^3)</f>
        <v>0.0142130025072217</v>
      </c>
      <c r="AE413" s="52" t="n">
        <f aca="false">S413/U413</f>
        <v>17.3146194751984</v>
      </c>
      <c r="AF413" s="51" t="n">
        <f aca="false">EXP((((AE413-AE$417)/AE$418+2)/4-1.9)^3)</f>
        <v>0.0200953040072567</v>
      </c>
      <c r="AG413" s="51" t="n">
        <f aca="false">V413/U413</f>
        <v>0.552436579199721</v>
      </c>
      <c r="AH413" s="51" t="n">
        <f aca="false">EXP((((AG413-AG$417)/AG$418+2)/4-1.9)^3)</f>
        <v>0.0920195089388798</v>
      </c>
      <c r="AI413" s="51" t="n">
        <f aca="false">W413/U413</f>
        <v>0.0767151948391598</v>
      </c>
      <c r="AJ413" s="51" t="n">
        <f aca="false">EXP((((AI413-AI$417)/AI$418+2)/4-1.9)^3)</f>
        <v>0.0713612628007132</v>
      </c>
      <c r="AK413" s="51" t="n">
        <f aca="false">Z413/U413</f>
        <v>0.112426118036789</v>
      </c>
      <c r="AL413" s="51" t="n">
        <f aca="false">EXP((((AK413-AK$417)/AK$418+2)/4-1.9)^3)</f>
        <v>0.0290315049482605</v>
      </c>
      <c r="AM413" s="51" t="n">
        <f aca="false">0.01*AD413+0.15*AF413+0.24*AH413+0.25*AJ413+0.35*AL413</f>
        <v>0.0532424502035613</v>
      </c>
      <c r="AO413" s="44" t="n">
        <f aca="false">0.01*AD413/$AM$417</f>
        <v>5.05208407993137E-005</v>
      </c>
      <c r="AP413" s="43" t="n">
        <f aca="false">AO413*$J$417</f>
        <v>309.981379663279</v>
      </c>
      <c r="AQ413" s="44" t="n">
        <f aca="false">0.15*AF413/$AM$417</f>
        <v>0.00107144671301709</v>
      </c>
      <c r="AR413" s="43" t="n">
        <f aca="false">AQ413*$J$417</f>
        <v>6574.08952586626</v>
      </c>
      <c r="AS413" s="44" t="n">
        <f aca="false">0.24*AH413/$AM$417</f>
        <v>0.007850112671132</v>
      </c>
      <c r="AT413" s="43" t="n">
        <f aca="false">AS413*$J$417</f>
        <v>48166.0383677293</v>
      </c>
      <c r="AU413" s="44" t="n">
        <f aca="false">0.25*AJ413/$AM$417</f>
        <v>0.00634143101600274</v>
      </c>
      <c r="AV413" s="43" t="n">
        <f aca="false">AU413*$J$417</f>
        <v>38909.2007234912</v>
      </c>
      <c r="AW413" s="44" t="n">
        <f aca="false">0.35*AL413/$AM$417</f>
        <v>0.00361178866758528</v>
      </c>
      <c r="AX413" s="43" t="n">
        <f aca="false">AW413*$J$417</f>
        <v>22160.8986809556</v>
      </c>
    </row>
    <row r="414" customFormat="false" ht="13.8" hidden="false" customHeight="false" outlineLevel="0" collapsed="false">
      <c r="A414" s="13" t="s">
        <v>44</v>
      </c>
      <c r="B414" s="14"/>
      <c r="C414" s="14"/>
      <c r="D414" s="14"/>
      <c r="E414" s="14"/>
      <c r="F414" s="14"/>
      <c r="G414" s="14"/>
      <c r="H414" s="14"/>
      <c r="I414" s="15" t="n">
        <f aca="false">AO414+AQ414+AS414+AU414+AW414</f>
        <v>0.0253629945198953</v>
      </c>
      <c r="J414" s="43" t="n">
        <f aca="false">AP414+AR414+AT414+AV414+AX414</f>
        <v>155620.05519465</v>
      </c>
      <c r="K414" s="15" t="n">
        <f aca="false">I414-DatosMinisterio!J414</f>
        <v>1.07552855510562E-016</v>
      </c>
      <c r="L414" s="43" t="n">
        <f aca="false">J414-DatosMinisterio!K414</f>
        <v>0.0551946503983345</v>
      </c>
      <c r="M414" s="44" t="n">
        <f aca="false">P448/P$451</f>
        <v>0.0070963864668908</v>
      </c>
      <c r="N414" s="43" t="n">
        <f aca="false">ROUND(N$417*M414,0)</f>
        <v>827286</v>
      </c>
      <c r="O414" s="43" t="n">
        <f aca="false">N414-DatosMinisterio!L414</f>
        <v>0</v>
      </c>
      <c r="P414" s="14" t="n">
        <f aca="false">N414+J414</f>
        <v>982906.05519465</v>
      </c>
      <c r="Q414" s="43" t="n">
        <f aca="false">P414-DatosMinisterio!M414</f>
        <v>0.0551946504274383</v>
      </c>
      <c r="S414" s="14" t="n">
        <f aca="false">B414+DatosMinisterio!B414</f>
        <v>4666</v>
      </c>
      <c r="T414" s="14" t="n">
        <f aca="false">C414+DatosMinisterio!C414</f>
        <v>22</v>
      </c>
      <c r="U414" s="14" t="n">
        <f aca="false">D414+DatosMinisterio!D414</f>
        <v>197.090909090909</v>
      </c>
      <c r="V414" s="14" t="n">
        <f aca="false">E414+DatosMinisterio!E414</f>
        <v>120.159090909091</v>
      </c>
      <c r="W414" s="14" t="n">
        <f aca="false">F414+DatosMinisterio!F414</f>
        <v>1</v>
      </c>
      <c r="X414" s="14" t="n">
        <f aca="false">G414+DatosMinisterio!G414</f>
        <v>10</v>
      </c>
      <c r="Y414" s="14" t="n">
        <f aca="false">H414+DatosMinisterio!H414</f>
        <v>4</v>
      </c>
      <c r="Z414" s="14" t="n">
        <f aca="false">X414+0.33*Y414</f>
        <v>11.32</v>
      </c>
      <c r="AC414" s="50" t="n">
        <f aca="false">IF(T414&gt;0,S414/T414,0)</f>
        <v>212.090909090909</v>
      </c>
      <c r="AD414" s="51" t="n">
        <f aca="false">EXP((((AC414-AC$417)/AC$418+2)/4-1.9)^3)</f>
        <v>0.0797998859660394</v>
      </c>
      <c r="AE414" s="52" t="n">
        <f aca="false">S414/U414</f>
        <v>23.6743542435424</v>
      </c>
      <c r="AF414" s="51" t="n">
        <f aca="false">EXP((((AE414-AE$417)/AE$418+2)/4-1.9)^3)</f>
        <v>0.172156293468881</v>
      </c>
      <c r="AG414" s="51" t="n">
        <f aca="false">V414/U414</f>
        <v>0.609663284132842</v>
      </c>
      <c r="AH414" s="51" t="n">
        <f aca="false">EXP((((AG414-AG$417)/AG$418+2)/4-1.9)^3)</f>
        <v>0.153240549154318</v>
      </c>
      <c r="AI414" s="51" t="n">
        <f aca="false">W414/U414</f>
        <v>0.00507380073800738</v>
      </c>
      <c r="AJ414" s="51" t="n">
        <f aca="false">EXP((((AI414-AI$417)/AI$418+2)/4-1.9)^3)</f>
        <v>0.0100341189138978</v>
      </c>
      <c r="AK414" s="51" t="n">
        <f aca="false">Z414/U414</f>
        <v>0.0574354243542436</v>
      </c>
      <c r="AL414" s="51" t="n">
        <f aca="false">EXP((((AK414-AK$417)/AK$418+2)/4-1.9)^3)</f>
        <v>0.0155596553788557</v>
      </c>
      <c r="AM414" s="51" t="n">
        <f aca="false">0.01*AD414+0.15*AF414+0.24*AH414+0.25*AJ414+0.35*AL414</f>
        <v>0.0713535837881027</v>
      </c>
      <c r="AO414" s="44" t="n">
        <f aca="false">0.01*AD414/$AM$417</f>
        <v>0.000283652756174862</v>
      </c>
      <c r="AP414" s="43" t="n">
        <f aca="false">AO414*$J$417</f>
        <v>1740.41190354793</v>
      </c>
      <c r="AQ414" s="44" t="n">
        <f aca="false">0.15*AF414/$AM$417</f>
        <v>0.00917907460846715</v>
      </c>
      <c r="AR414" s="43" t="n">
        <f aca="false">AQ414*$J$417</f>
        <v>56320.1674031418</v>
      </c>
      <c r="AS414" s="44" t="n">
        <f aca="false">0.24*AH414/$AM$417</f>
        <v>0.0130728319518261</v>
      </c>
      <c r="AT414" s="43" t="n">
        <f aca="false">AS414*$J$417</f>
        <v>80211.1449536348</v>
      </c>
      <c r="AU414" s="44" t="n">
        <f aca="false">0.25*AJ414/$AM$417</f>
        <v>0.000891669659441837</v>
      </c>
      <c r="AV414" s="43" t="n">
        <f aca="false">AU414*$J$417</f>
        <v>5471.02912114285</v>
      </c>
      <c r="AW414" s="44" t="n">
        <f aca="false">0.35*AL414/$AM$417</f>
        <v>0.00193576554398536</v>
      </c>
      <c r="AX414" s="43" t="n">
        <f aca="false">AW414*$J$417</f>
        <v>11877.3018131831</v>
      </c>
    </row>
    <row r="415" customFormat="false" ht="13.8" hidden="false" customHeight="false" outlineLevel="0" collapsed="false">
      <c r="A415" s="13" t="s">
        <v>45</v>
      </c>
      <c r="B415" s="14"/>
      <c r="C415" s="14"/>
      <c r="D415" s="14"/>
      <c r="E415" s="14"/>
      <c r="F415" s="14"/>
      <c r="G415" s="14"/>
      <c r="H415" s="14"/>
      <c r="I415" s="15" t="n">
        <f aca="false">AO415+AQ415+AS415+AU415+AW415</f>
        <v>0.00589849143880245</v>
      </c>
      <c r="J415" s="43" t="n">
        <f aca="false">AP415+AR415+AT415+AV415+AX415</f>
        <v>36191.4506014489</v>
      </c>
      <c r="K415" s="15" t="n">
        <f aca="false">I415-DatosMinisterio!J415</f>
        <v>-3.81639164714898E-017</v>
      </c>
      <c r="L415" s="43" t="n">
        <f aca="false">J415-DatosMinisterio!K415</f>
        <v>0.450601448916132</v>
      </c>
      <c r="M415" s="44" t="n">
        <f aca="false">P449/P$451</f>
        <v>0.00518728385442137</v>
      </c>
      <c r="N415" s="43" t="n">
        <f aca="false">ROUND(N$417*M415,0)</f>
        <v>604726</v>
      </c>
      <c r="O415" s="43" t="n">
        <f aca="false">N415-DatosMinisterio!L415</f>
        <v>0</v>
      </c>
      <c r="P415" s="14" t="n">
        <f aca="false">N415+J415</f>
        <v>640917.450601449</v>
      </c>
      <c r="Q415" s="43" t="n">
        <f aca="false">P415-DatosMinisterio!M415</f>
        <v>0.450601448887028</v>
      </c>
      <c r="S415" s="14" t="n">
        <f aca="false">B415+DatosMinisterio!B415</f>
        <v>5084</v>
      </c>
      <c r="T415" s="14" t="n">
        <f aca="false">C415+DatosMinisterio!C415</f>
        <v>25</v>
      </c>
      <c r="U415" s="14" t="n">
        <f aca="false">D415+DatosMinisterio!D415</f>
        <v>288.102272727273</v>
      </c>
      <c r="V415" s="14" t="n">
        <f aca="false">E415+DatosMinisterio!E415</f>
        <v>111.822727272727</v>
      </c>
      <c r="W415" s="14" t="n">
        <f aca="false">F415+DatosMinisterio!F415</f>
        <v>5</v>
      </c>
      <c r="X415" s="14" t="n">
        <f aca="false">G415+DatosMinisterio!G415</f>
        <v>15</v>
      </c>
      <c r="Y415" s="14" t="n">
        <f aca="false">H415+DatosMinisterio!H415</f>
        <v>7</v>
      </c>
      <c r="Z415" s="14" t="n">
        <f aca="false">X415+0.33*Y415</f>
        <v>17.31</v>
      </c>
      <c r="AC415" s="50" t="n">
        <f aca="false">IF(T415&gt;0,S415/T415,0)</f>
        <v>203.36</v>
      </c>
      <c r="AD415" s="51" t="n">
        <f aca="false">EXP((((AC415-AC$417)/AC$418+2)/4-1.9)^3)</f>
        <v>0.0688629054047633</v>
      </c>
      <c r="AE415" s="52" t="n">
        <f aca="false">S415/U415</f>
        <v>17.6465112609947</v>
      </c>
      <c r="AF415" s="51" t="n">
        <f aca="false">EXP((((AE415-AE$417)/AE$418+2)/4-1.9)^3)</f>
        <v>0.0231410733017649</v>
      </c>
      <c r="AG415" s="51" t="n">
        <f aca="false">V415/U415</f>
        <v>0.388135526367687</v>
      </c>
      <c r="AH415" s="51" t="n">
        <f aca="false">EXP((((AG415-AG$417)/AG$418+2)/4-1.9)^3)</f>
        <v>0.012973812074727</v>
      </c>
      <c r="AI415" s="51" t="n">
        <f aca="false">W415/U415</f>
        <v>0.0173549481323709</v>
      </c>
      <c r="AJ415" s="51" t="n">
        <f aca="false">EXP((((AI415-AI$417)/AI$418+2)/4-1.9)^3)</f>
        <v>0.0148002380786709</v>
      </c>
      <c r="AK415" s="51" t="n">
        <f aca="false">Z415/U415</f>
        <v>0.0600828304342681</v>
      </c>
      <c r="AL415" s="51" t="n">
        <f aca="false">EXP((((AK415-AK$417)/AK$418+2)/4-1.9)^3)</f>
        <v>0.0160589473378627</v>
      </c>
      <c r="AM415" s="51" t="n">
        <f aca="false">0.01*AD415+0.15*AF415+0.24*AH415+0.25*AJ415+0.35*AL415</f>
        <v>0.0165941960351665</v>
      </c>
      <c r="AO415" s="44" t="n">
        <f aca="false">0.01*AD415/$AM$417</f>
        <v>0.000244776702119383</v>
      </c>
      <c r="AP415" s="43" t="n">
        <f aca="false">AO415*$J$417</f>
        <v>1501.87959329102</v>
      </c>
      <c r="AQ415" s="44" t="n">
        <f aca="false">0.15*AF415/$AM$417</f>
        <v>0.00123384184264692</v>
      </c>
      <c r="AR415" s="43" t="n">
        <f aca="false">AQ415*$J$417</f>
        <v>7570.49943387265</v>
      </c>
      <c r="AS415" s="44" t="n">
        <f aca="false">0.24*AH415/$AM$417</f>
        <v>0.00110678580808714</v>
      </c>
      <c r="AT415" s="43" t="n">
        <f aca="false">AS415*$J$417</f>
        <v>6790.92007089576</v>
      </c>
      <c r="AU415" s="44" t="n">
        <f aca="false">0.25*AJ415/$AM$417</f>
        <v>0.00131520498815179</v>
      </c>
      <c r="AV415" s="43" t="n">
        <f aca="false">AU415*$J$417</f>
        <v>8069.72034346776</v>
      </c>
      <c r="AW415" s="44" t="n">
        <f aca="false">0.35*AL415/$AM$417</f>
        <v>0.00199788209779723</v>
      </c>
      <c r="AX415" s="43" t="n">
        <f aca="false">AW415*$J$417</f>
        <v>12258.4311599217</v>
      </c>
    </row>
    <row r="416" customFormat="false" ht="13.8" hidden="false" customHeight="false" outlineLevel="0" collapsed="false">
      <c r="A416" s="16" t="s">
        <v>46</v>
      </c>
      <c r="B416" s="17"/>
      <c r="C416" s="17"/>
      <c r="D416" s="17"/>
      <c r="E416" s="17"/>
      <c r="F416" s="17"/>
      <c r="G416" s="17"/>
      <c r="H416" s="17"/>
      <c r="I416" s="18" t="n">
        <f aca="false">AO416+AQ416+AS416+AU416+AW416</f>
        <v>0.00954046566263904</v>
      </c>
      <c r="J416" s="53" t="n">
        <f aca="false">AP416+AR416+AT416+AV416+AX416</f>
        <v>58537.559192308</v>
      </c>
      <c r="K416" s="15" t="n">
        <f aca="false">I416-DatosMinisterio!J416</f>
        <v>0</v>
      </c>
      <c r="L416" s="43" t="n">
        <f aca="false">J416-DatosMinisterio!K416</f>
        <v>-0.440807692029921</v>
      </c>
      <c r="M416" s="44" t="n">
        <f aca="false">P450/P$451</f>
        <v>0.00584572339591475</v>
      </c>
      <c r="N416" s="43" t="n">
        <f aca="false">ROUND(N$417*M416,0)</f>
        <v>681486</v>
      </c>
      <c r="O416" s="43" t="n">
        <f aca="false">N416-DatosMinisterio!L416</f>
        <v>0</v>
      </c>
      <c r="P416" s="14" t="n">
        <f aca="false">N416+J416</f>
        <v>740023.559192308</v>
      </c>
      <c r="Q416" s="43" t="n">
        <f aca="false">P416-DatosMinisterio!M416</f>
        <v>-0.440807692008093</v>
      </c>
      <c r="S416" s="17" t="n">
        <f aca="false">B416+DatosMinisterio!B416</f>
        <v>5051</v>
      </c>
      <c r="T416" s="17" t="n">
        <f aca="false">C416+DatosMinisterio!C416</f>
        <v>35</v>
      </c>
      <c r="U416" s="17" t="n">
        <f aca="false">D416+DatosMinisterio!D416</f>
        <v>259.403181818182</v>
      </c>
      <c r="V416" s="17" t="n">
        <f aca="false">E416+DatosMinisterio!E416</f>
        <v>122.663181818182</v>
      </c>
      <c r="W416" s="17" t="n">
        <f aca="false">F416+DatosMinisterio!F416</f>
        <v>5</v>
      </c>
      <c r="X416" s="17" t="n">
        <f aca="false">G416+DatosMinisterio!G416</f>
        <v>16</v>
      </c>
      <c r="Y416" s="17" t="n">
        <f aca="false">H416+DatosMinisterio!H416</f>
        <v>5</v>
      </c>
      <c r="Z416" s="17" t="n">
        <f aca="false">X416+0.33*Y416</f>
        <v>17.65</v>
      </c>
      <c r="AC416" s="50" t="n">
        <f aca="false">IF(T416&gt;0,S416/T416,0)</f>
        <v>144.314285714286</v>
      </c>
      <c r="AD416" s="51" t="n">
        <f aca="false">EXP((((AC416-AC$417)/AC$418+2)/4-1.9)^3)</f>
        <v>0.0218106170846601</v>
      </c>
      <c r="AE416" s="52" t="n">
        <f aca="false">S416/U416</f>
        <v>19.4716192939387</v>
      </c>
      <c r="AF416" s="51" t="n">
        <f aca="false">EXP((((AE416-AE$417)/AE$418+2)/4-1.9)^3)</f>
        <v>0.0473388515215884</v>
      </c>
      <c r="AG416" s="51" t="n">
        <f aca="false">V416/U416</f>
        <v>0.472866913036393</v>
      </c>
      <c r="AH416" s="51" t="n">
        <f aca="false">EXP((((AG416-AG$417)/AG$418+2)/4-1.9)^3)</f>
        <v>0.0392622626996111</v>
      </c>
      <c r="AI416" s="51" t="n">
        <f aca="false">W416/U416</f>
        <v>0.0192750141496126</v>
      </c>
      <c r="AJ416" s="51" t="n">
        <f aca="false">EXP((((AI416-AI$417)/AI$418+2)/4-1.9)^3)</f>
        <v>0.015695171330335</v>
      </c>
      <c r="AK416" s="51" t="n">
        <f aca="false">Z416/U416</f>
        <v>0.0680407999481326</v>
      </c>
      <c r="AL416" s="51" t="n">
        <f aca="false">EXP((((AK416-AK$417)/AK$418+2)/4-1.9)^3)</f>
        <v>0.0176413538849123</v>
      </c>
      <c r="AM416" s="51" t="n">
        <f aca="false">0.01*AD416+0.15*AF416+0.24*AH416+0.25*AJ416+0.35*AL416</f>
        <v>0.0268401436392946</v>
      </c>
      <c r="AO416" s="44" t="n">
        <f aca="false">0.01*AD416/$AM$417</f>
        <v>7.75269485043028E-005</v>
      </c>
      <c r="AP416" s="43" t="n">
        <f aca="false">AO416*$J$417</f>
        <v>475.683105788181</v>
      </c>
      <c r="AQ416" s="44" t="n">
        <f aca="false">0.15*AF416/$AM$417</f>
        <v>0.00252402535649593</v>
      </c>
      <c r="AR416" s="43" t="n">
        <f aca="false">AQ416*$J$417</f>
        <v>15486.6951921817</v>
      </c>
      <c r="AS416" s="44" t="n">
        <f aca="false">0.24*AH416/$AM$417</f>
        <v>0.0033494330655497</v>
      </c>
      <c r="AT416" s="43" t="n">
        <f aca="false">AS416*$J$417</f>
        <v>20551.1600029232</v>
      </c>
      <c r="AU416" s="44" t="n">
        <f aca="false">0.25*AJ416/$AM$417</f>
        <v>0.00139473213294466</v>
      </c>
      <c r="AV416" s="43" t="n">
        <f aca="false">AU416*$J$417</f>
        <v>8557.67607962627</v>
      </c>
      <c r="AW416" s="44" t="n">
        <f aca="false">0.35*AL416/$AM$417</f>
        <v>0.00219474815914445</v>
      </c>
      <c r="AX416" s="43" t="n">
        <f aca="false">AW416*$J$417</f>
        <v>13466.3448117887</v>
      </c>
    </row>
    <row r="417" customFormat="false" ht="13.8" hidden="false" customHeight="false" outlineLevel="0" collapsed="false">
      <c r="A417" s="19" t="s">
        <v>49</v>
      </c>
      <c r="B417" s="20"/>
      <c r="C417" s="20"/>
      <c r="D417" s="20"/>
      <c r="E417" s="20"/>
      <c r="F417" s="20"/>
      <c r="G417" s="20"/>
      <c r="H417" s="20"/>
      <c r="I417" s="20" t="n">
        <f aca="false">SUM(I390:I416)</f>
        <v>1</v>
      </c>
      <c r="J417" s="60" t="n">
        <f aca="false">DatosMinisterio!K417</f>
        <v>6135713</v>
      </c>
      <c r="K417" s="58" t="n">
        <f aca="false">I417-DatosMinisterio!J417</f>
        <v>0</v>
      </c>
      <c r="L417" s="60" t="n">
        <f aca="false">J417-DatosMinisterio!K417</f>
        <v>0</v>
      </c>
      <c r="M417" s="61"/>
      <c r="N417" s="60" t="n">
        <f aca="false">DatosMinisterio!L417</f>
        <v>116578533</v>
      </c>
      <c r="O417" s="60"/>
      <c r="P417" s="20" t="n">
        <f aca="false">DatosMinisterio!M417</f>
        <v>122714246</v>
      </c>
      <c r="Q417" s="60"/>
      <c r="S417" s="20"/>
      <c r="T417" s="20"/>
      <c r="U417" s="20"/>
      <c r="V417" s="20"/>
      <c r="W417" s="20"/>
      <c r="X417" s="20"/>
      <c r="Y417" s="20"/>
      <c r="Z417" s="20"/>
      <c r="AB417" s="63" t="s">
        <v>207</v>
      </c>
      <c r="AC417" s="63" t="n">
        <f aca="false">AVERAGE(AC392:AC416)</f>
        <v>199.419495632315</v>
      </c>
      <c r="AD417" s="20"/>
      <c r="AE417" s="63" t="n">
        <f aca="false">AVERAGE(AE392:AE416)</f>
        <v>20.341056992056</v>
      </c>
      <c r="AF417" s="20"/>
      <c r="AG417" s="65" t="n">
        <f aca="false">AVERAGE(AG392:AG416)</f>
        <v>0.516975887204628</v>
      </c>
      <c r="AH417" s="20"/>
      <c r="AI417" s="65" t="n">
        <f aca="false">AVERAGE(AI392:AI416)</f>
        <v>0.0721514096088919</v>
      </c>
      <c r="AJ417" s="20"/>
      <c r="AK417" s="65" t="n">
        <f aca="false">AVERAGE(AK392:AK416)</f>
        <v>0.192891664879424</v>
      </c>
      <c r="AL417" s="20"/>
      <c r="AM417" s="65" t="n">
        <f aca="false">SUM(AM392:AM416)</f>
        <v>2.81329492588627</v>
      </c>
      <c r="AO417" s="61" t="n">
        <f aca="false">SUM(AO390:AO416)</f>
        <v>0.00963546262616399</v>
      </c>
      <c r="AP417" s="60" t="n">
        <f aca="false">SUM(AP390:AP416)</f>
        <v>59120.4332963685</v>
      </c>
      <c r="AQ417" s="61" t="n">
        <f aca="false">SUM(AQ390:AQ416)</f>
        <v>0.149856642073763</v>
      </c>
      <c r="AR417" s="60" t="n">
        <f aca="false">SUM(AR390:AR416)</f>
        <v>919477.346908332</v>
      </c>
      <c r="AS417" s="61" t="n">
        <f aca="false">SUM(AS390:AS416)</f>
        <v>0.232780108481916</v>
      </c>
      <c r="AT417" s="60" t="n">
        <f aca="false">SUM(AT390:AT416)</f>
        <v>1428271.9377539</v>
      </c>
      <c r="AU417" s="61" t="n">
        <f aca="false">SUM(AU390:AU416)</f>
        <v>0.256061849074068</v>
      </c>
      <c r="AV417" s="60" t="n">
        <f aca="false">SUM(AV390:AV416)</f>
        <v>1571122.0161678</v>
      </c>
      <c r="AW417" s="61" t="n">
        <f aca="false">SUM(AW390:AW416)</f>
        <v>0.35166593774409</v>
      </c>
      <c r="AX417" s="60" t="n">
        <f aca="false">SUM(AX390:AX416)</f>
        <v>2157721.2658736</v>
      </c>
    </row>
    <row r="418" customFormat="false" ht="13.8" hidden="false" customHeight="false" outlineLevel="0" collapsed="false">
      <c r="A418" s="23" t="s">
        <v>50</v>
      </c>
      <c r="B418" s="22"/>
      <c r="C418" s="22"/>
      <c r="D418" s="22"/>
      <c r="E418" s="22"/>
      <c r="F418" s="22"/>
      <c r="G418" s="22"/>
      <c r="H418" s="22"/>
      <c r="I418" s="22"/>
      <c r="S418" s="22"/>
      <c r="T418" s="22"/>
      <c r="U418" s="22"/>
      <c r="V418" s="22"/>
      <c r="W418" s="22"/>
      <c r="X418" s="22"/>
      <c r="Y418" s="22"/>
      <c r="Z418" s="22"/>
      <c r="AB418" s="63" t="s">
        <v>208</v>
      </c>
      <c r="AC418" s="63" t="n">
        <f aca="false">_xlfn.STDEV.P(AC392:AC416)</f>
        <v>84.0252858783607</v>
      </c>
      <c r="AD418" s="20"/>
      <c r="AE418" s="63" t="n">
        <f aca="false">_xlfn.STDEV.P(AE392:AE416)</f>
        <v>4.3225370882458</v>
      </c>
      <c r="AF418" s="20"/>
      <c r="AG418" s="65" t="n">
        <f aca="false">_xlfn.STDEV.P(AG392:AG416)</f>
        <v>0.138977979437086</v>
      </c>
      <c r="AH418" s="20"/>
      <c r="AI418" s="65" t="n">
        <f aca="false">_xlfn.STDEV.P(AI392:AI416)</f>
        <v>0.0636854487947213</v>
      </c>
      <c r="AJ418" s="20"/>
      <c r="AK418" s="65" t="n">
        <f aca="false">_xlfn.STDEV.P(AK392:AK416)</f>
        <v>0.162272529891504</v>
      </c>
      <c r="AL418" s="20"/>
      <c r="AM418" s="65"/>
    </row>
    <row r="419" customFormat="false" ht="13.8" hidden="false" customHeight="false" outlineLevel="0" collapsed="false">
      <c r="A419" s="23" t="s">
        <v>149</v>
      </c>
      <c r="B419" s="22"/>
      <c r="C419" s="22"/>
      <c r="D419" s="22"/>
      <c r="E419" s="22"/>
      <c r="F419" s="22"/>
      <c r="G419" s="22"/>
      <c r="H419" s="22"/>
      <c r="I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3.8" hidden="false" customHeight="false" outlineLevel="0" collapsed="false">
      <c r="B420" s="22"/>
      <c r="C420" s="22"/>
      <c r="D420" s="22"/>
      <c r="E420" s="22"/>
      <c r="F420" s="22"/>
      <c r="G420" s="22"/>
      <c r="H420" s="22"/>
      <c r="I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3.8" hidden="false" customHeight="false" outlineLevel="0" collapsed="false">
      <c r="A421" s="6" t="s">
        <v>177</v>
      </c>
      <c r="B421" s="6"/>
      <c r="C421" s="6"/>
      <c r="D421" s="6"/>
      <c r="E421" s="6"/>
      <c r="F421" s="6"/>
      <c r="G421" s="6"/>
      <c r="H421" s="6"/>
      <c r="I421" s="6"/>
      <c r="J421" s="6"/>
      <c r="S421" s="24"/>
      <c r="T421" s="24"/>
      <c r="U421" s="24"/>
      <c r="V421" s="24"/>
      <c r="W421" s="24"/>
      <c r="X421" s="24"/>
      <c r="Y421" s="24"/>
      <c r="Z421" s="24"/>
    </row>
    <row r="422" customFormat="false" ht="13.8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S422" s="24"/>
      <c r="T422" s="24"/>
      <c r="U422" s="24"/>
      <c r="V422" s="24"/>
      <c r="W422" s="24"/>
      <c r="X422" s="24"/>
      <c r="Y422" s="24"/>
      <c r="Z422" s="24"/>
    </row>
    <row r="423" customFormat="false" ht="13.8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S423" s="74"/>
      <c r="T423" s="74"/>
      <c r="U423" s="74"/>
      <c r="V423" s="74"/>
      <c r="W423" s="74"/>
      <c r="X423" s="74"/>
      <c r="Y423" s="74"/>
      <c r="Z423" s="74"/>
    </row>
    <row r="424" customFormat="false" ht="15.8" hidden="false" customHeight="true" outlineLevel="0" collapsed="false">
      <c r="A424" s="7" t="s">
        <v>8</v>
      </c>
      <c r="B424" s="8" t="s">
        <v>188</v>
      </c>
      <c r="C424" s="8"/>
      <c r="D424" s="8"/>
      <c r="E424" s="8"/>
      <c r="F424" s="8"/>
      <c r="G424" s="8"/>
      <c r="H424" s="8"/>
      <c r="I424" s="7" t="s">
        <v>10</v>
      </c>
      <c r="J424" s="37" t="s">
        <v>11</v>
      </c>
      <c r="K424" s="38" t="s">
        <v>189</v>
      </c>
      <c r="L424" s="37" t="s">
        <v>190</v>
      </c>
      <c r="M424" s="38" t="s">
        <v>191</v>
      </c>
      <c r="N424" s="37" t="s">
        <v>12</v>
      </c>
      <c r="O424" s="37" t="s">
        <v>192</v>
      </c>
      <c r="P424" s="7" t="s">
        <v>193</v>
      </c>
      <c r="Q424" s="37" t="s">
        <v>194</v>
      </c>
      <c r="S424" s="8" t="s">
        <v>188</v>
      </c>
      <c r="T424" s="8"/>
      <c r="U424" s="8"/>
      <c r="V424" s="8"/>
      <c r="W424" s="8"/>
      <c r="X424" s="8"/>
      <c r="Y424" s="8"/>
      <c r="Z424" s="8"/>
      <c r="AC424" s="9" t="s">
        <v>196</v>
      </c>
      <c r="AD424" s="9"/>
      <c r="AE424" s="9" t="s">
        <v>197</v>
      </c>
      <c r="AF424" s="9"/>
      <c r="AG424" s="9" t="s">
        <v>198</v>
      </c>
      <c r="AH424" s="9"/>
      <c r="AI424" s="9" t="s">
        <v>199</v>
      </c>
      <c r="AJ424" s="9"/>
      <c r="AK424" s="9" t="s">
        <v>200</v>
      </c>
      <c r="AL424" s="9"/>
      <c r="AM424" s="39" t="s">
        <v>201</v>
      </c>
      <c r="AO424" s="9" t="s">
        <v>196</v>
      </c>
      <c r="AP424" s="9"/>
      <c r="AQ424" s="9" t="s">
        <v>197</v>
      </c>
      <c r="AR424" s="9"/>
      <c r="AS424" s="9" t="s">
        <v>198</v>
      </c>
      <c r="AT424" s="9"/>
      <c r="AU424" s="9" t="s">
        <v>199</v>
      </c>
      <c r="AV424" s="9"/>
      <c r="AW424" s="39" t="s">
        <v>200</v>
      </c>
      <c r="AX424" s="39"/>
    </row>
    <row r="425" customFormat="false" ht="37.3" hidden="false" customHeight="false" outlineLevel="0" collapsed="false">
      <c r="A425" s="7"/>
      <c r="B425" s="9" t="s">
        <v>179</v>
      </c>
      <c r="C425" s="9" t="s">
        <v>180</v>
      </c>
      <c r="D425" s="9" t="s">
        <v>181</v>
      </c>
      <c r="E425" s="9" t="s">
        <v>182</v>
      </c>
      <c r="F425" s="9" t="s">
        <v>183</v>
      </c>
      <c r="G425" s="9" t="s">
        <v>184</v>
      </c>
      <c r="H425" s="9" t="s">
        <v>185</v>
      </c>
      <c r="I425" s="7"/>
      <c r="J425" s="37"/>
      <c r="K425" s="38"/>
      <c r="L425" s="37"/>
      <c r="M425" s="38"/>
      <c r="N425" s="37"/>
      <c r="O425" s="37"/>
      <c r="P425" s="7"/>
      <c r="Q425" s="37"/>
      <c r="S425" s="9" t="s">
        <v>179</v>
      </c>
      <c r="T425" s="9" t="s">
        <v>180</v>
      </c>
      <c r="U425" s="9" t="s">
        <v>181</v>
      </c>
      <c r="V425" s="9" t="s">
        <v>182</v>
      </c>
      <c r="W425" s="9" t="s">
        <v>183</v>
      </c>
      <c r="X425" s="9" t="s">
        <v>184</v>
      </c>
      <c r="Y425" s="9" t="s">
        <v>185</v>
      </c>
      <c r="Z425" s="7" t="s">
        <v>21</v>
      </c>
      <c r="AC425" s="9" t="s">
        <v>202</v>
      </c>
      <c r="AD425" s="9" t="s">
        <v>203</v>
      </c>
      <c r="AE425" s="9" t="s">
        <v>202</v>
      </c>
      <c r="AF425" s="9" t="s">
        <v>203</v>
      </c>
      <c r="AG425" s="9" t="s">
        <v>202</v>
      </c>
      <c r="AH425" s="9" t="s">
        <v>203</v>
      </c>
      <c r="AI425" s="9" t="s">
        <v>202</v>
      </c>
      <c r="AJ425" s="9" t="s">
        <v>203</v>
      </c>
      <c r="AK425" s="9" t="s">
        <v>202</v>
      </c>
      <c r="AL425" s="9" t="s">
        <v>203</v>
      </c>
      <c r="AM425" s="40" t="s">
        <v>204</v>
      </c>
      <c r="AO425" s="9" t="s">
        <v>205</v>
      </c>
      <c r="AP425" s="9" t="s">
        <v>206</v>
      </c>
      <c r="AQ425" s="9" t="s">
        <v>205</v>
      </c>
      <c r="AR425" s="9" t="s">
        <v>206</v>
      </c>
      <c r="AS425" s="9" t="s">
        <v>205</v>
      </c>
      <c r="AT425" s="9" t="s">
        <v>206</v>
      </c>
      <c r="AU425" s="9" t="s">
        <v>205</v>
      </c>
      <c r="AV425" s="9" t="s">
        <v>206</v>
      </c>
      <c r="AW425" s="9" t="s">
        <v>205</v>
      </c>
      <c r="AX425" s="40" t="s">
        <v>206</v>
      </c>
      <c r="AY425" s="77" t="s">
        <v>209</v>
      </c>
    </row>
    <row r="426" customFormat="false" ht="13.8" hidden="false" customHeight="false" outlineLevel="0" collapsed="false">
      <c r="A426" s="10" t="s">
        <v>22</v>
      </c>
      <c r="B426" s="11"/>
      <c r="C426" s="11"/>
      <c r="D426" s="11"/>
      <c r="E426" s="11"/>
      <c r="F426" s="11"/>
      <c r="G426" s="11"/>
      <c r="H426" s="11"/>
      <c r="I426" s="12" t="n">
        <f aca="false">AO426+AQ426+AS426+AU426+AW426</f>
        <v>0.151195574534508</v>
      </c>
      <c r="J426" s="49" t="n">
        <f aca="false">AP426+AR426+AT426+AV426+AX426</f>
        <v>881837.000000003</v>
      </c>
      <c r="K426" s="12" t="n">
        <f aca="false">I426-DatosMinisterio!J426</f>
        <v>0</v>
      </c>
      <c r="L426" s="49" t="n">
        <f aca="false">J426-DatosMinisterio!K426</f>
        <v>0</v>
      </c>
      <c r="M426" s="44" t="n">
        <f aca="false">N426/N$451</f>
        <v>0.212129461661152</v>
      </c>
      <c r="N426" s="43" t="n">
        <f aca="false">DatosMinisterio!L426</f>
        <v>23507359</v>
      </c>
      <c r="O426" s="43" t="n">
        <f aca="false">N426-DatosMinisterio!L426</f>
        <v>0</v>
      </c>
      <c r="P426" s="14" t="n">
        <f aca="false">N426+J426</f>
        <v>24389196</v>
      </c>
      <c r="Q426" s="43" t="n">
        <f aca="false">P426-DatosMinisterio!M426</f>
        <v>0</v>
      </c>
      <c r="S426" s="11" t="n">
        <f aca="false">B426+DatosMinisterio!B426</f>
        <v>24019</v>
      </c>
      <c r="T426" s="11" t="n">
        <f aca="false">C426+DatosMinisterio!C426</f>
        <v>63</v>
      </c>
      <c r="U426" s="11" t="n">
        <f aca="false">D426+DatosMinisterio!D426</f>
        <v>1650.49772727273</v>
      </c>
      <c r="V426" s="11" t="n">
        <f aca="false">E426+DatosMinisterio!E426</f>
        <v>869.384090909091</v>
      </c>
      <c r="W426" s="11" t="n">
        <f aca="false">F426+DatosMinisterio!F426</f>
        <v>387</v>
      </c>
      <c r="X426" s="11" t="n">
        <f aca="false">G426+DatosMinisterio!G426</f>
        <v>1041</v>
      </c>
      <c r="Y426" s="11" t="n">
        <f aca="false">H426+DatosMinisterio!H426</f>
        <v>238</v>
      </c>
      <c r="Z426" s="11" t="n">
        <f aca="false">X426+0.33*Y426</f>
        <v>1119.54</v>
      </c>
      <c r="AC426" s="45" t="n">
        <f aca="false">IF(T426&gt;0,S426/T426,0)</f>
        <v>381.253968253968</v>
      </c>
      <c r="AD426" s="46" t="n">
        <f aca="false">EXP((((AC426-AC$451)/AC$452+2)/4-1.9)^3)</f>
        <v>0.491227726551053</v>
      </c>
      <c r="AE426" s="47" t="n">
        <f aca="false">S426/U426</f>
        <v>14.5525798691579</v>
      </c>
      <c r="AF426" s="46" t="n">
        <f aca="false">EXP((((AE426-AE$451)/AE$452+2)/4-1.9)^3)</f>
        <v>0.00666877206525537</v>
      </c>
      <c r="AG426" s="46" t="n">
        <f aca="false">V426/U426</f>
        <v>0.526740556223397</v>
      </c>
      <c r="AH426" s="46" t="n">
        <f aca="false">EXP((((AG426-AG$451)/AG$452+2)/4-1.9)^3)</f>
        <v>0.080794922609226</v>
      </c>
      <c r="AI426" s="46" t="n">
        <f aca="false">W426/U426</f>
        <v>0.234474724566556</v>
      </c>
      <c r="AJ426" s="46" t="n">
        <f aca="false">EXP((((AI426-AI$451)/AI$452+2)/4-1.9)^3)</f>
        <v>0.624021558874429</v>
      </c>
      <c r="AK426" s="46" t="n">
        <f aca="false">Z426/U426</f>
        <v>0.678304478401142</v>
      </c>
      <c r="AL426" s="46" t="n">
        <f aca="false">EXP((((AK426-AK$451)/AK$452+2)/4-1.9)^3)</f>
        <v>0.709406038950477</v>
      </c>
      <c r="AM426" s="46" t="n">
        <f aca="false">0.01*AD426+0.15*AF426+0.24*AH426+0.25*AJ426+0.35*AL426</f>
        <v>0.429600877852787</v>
      </c>
      <c r="AO426" s="48" t="n">
        <f aca="false">0.01*AD426/$AM$451*$AY426</f>
        <v>0.00172884791843041</v>
      </c>
      <c r="AP426" s="49" t="n">
        <f aca="false">AO426*$J$451</f>
        <v>10083.3775494994</v>
      </c>
      <c r="AQ426" s="48" t="n">
        <f aca="false">0.15*AF426/$AM$451*$AY426</f>
        <v>0.00035205543418075</v>
      </c>
      <c r="AR426" s="49" t="n">
        <f aca="false">AQ426*$J$451</f>
        <v>2053.3372677571</v>
      </c>
      <c r="AS426" s="48" t="n">
        <f aca="false">0.24*AH426/$AM$451*$AY426</f>
        <v>0.00682447473818752</v>
      </c>
      <c r="AT426" s="49" t="n">
        <f aca="false">AS426*$J$451</f>
        <v>39803.2438993481</v>
      </c>
      <c r="AU426" s="48" t="n">
        <f aca="false">0.25*AJ426/$AM$451*$AY426</f>
        <v>0.0549052056105607</v>
      </c>
      <c r="AV426" s="49" t="n">
        <f aca="false">AU426*$J$451</f>
        <v>320230.54873838</v>
      </c>
      <c r="AW426" s="48" t="n">
        <f aca="false">0.35*AL426/$AM$451*$AY426</f>
        <v>0.0873849908331487</v>
      </c>
      <c r="AX426" s="49" t="n">
        <f aca="false">AW426*$J$451</f>
        <v>509666.492545018</v>
      </c>
      <c r="AY426" s="35" t="n">
        <v>1.00051157983342</v>
      </c>
      <c r="AZ426" s="35"/>
    </row>
    <row r="427" customFormat="false" ht="13.8" hidden="false" customHeight="false" outlineLevel="0" collapsed="false">
      <c r="A427" s="13" t="s">
        <v>23</v>
      </c>
      <c r="B427" s="14"/>
      <c r="C427" s="14"/>
      <c r="D427" s="14"/>
      <c r="E427" s="14"/>
      <c r="F427" s="14"/>
      <c r="G427" s="14"/>
      <c r="H427" s="14"/>
      <c r="I427" s="15" t="n">
        <f aca="false">AO427+AQ427+AS427+AU427+AW427</f>
        <v>0.10583691931968</v>
      </c>
      <c r="J427" s="43" t="n">
        <f aca="false">AP427+AR427+AT427+AV427+AX427</f>
        <v>617286.000000001</v>
      </c>
      <c r="K427" s="15" t="n">
        <f aca="false">I427-DatosMinisterio!J427</f>
        <v>4.85722573273506E-016</v>
      </c>
      <c r="L427" s="43" t="n">
        <f aca="false">J427-DatosMinisterio!K427</f>
        <v>0</v>
      </c>
      <c r="M427" s="44" t="n">
        <f aca="false">N427/N$451</f>
        <v>0.13179147610658</v>
      </c>
      <c r="N427" s="43" t="n">
        <f aca="false">DatosMinisterio!L427</f>
        <v>14604617</v>
      </c>
      <c r="O427" s="43" t="n">
        <f aca="false">N427-DatosMinisterio!L427</f>
        <v>0</v>
      </c>
      <c r="P427" s="14" t="n">
        <f aca="false">N427+J427</f>
        <v>15221903</v>
      </c>
      <c r="Q427" s="43" t="n">
        <f aca="false">P427-DatosMinisterio!M427</f>
        <v>0</v>
      </c>
      <c r="S427" s="14" t="n">
        <f aca="false">B427+DatosMinisterio!B427</f>
        <v>17877</v>
      </c>
      <c r="T427" s="14" t="n">
        <f aca="false">C427+DatosMinisterio!C427</f>
        <v>36</v>
      </c>
      <c r="U427" s="14" t="n">
        <f aca="false">D427+DatosMinisterio!D427</f>
        <v>1489.27272727273</v>
      </c>
      <c r="V427" s="14" t="n">
        <f aca="false">E427+DatosMinisterio!E427</f>
        <v>833.590909090909</v>
      </c>
      <c r="W427" s="14" t="n">
        <f aca="false">F427+DatosMinisterio!F427</f>
        <v>285</v>
      </c>
      <c r="X427" s="14" t="n">
        <f aca="false">G427+DatosMinisterio!G427</f>
        <v>704</v>
      </c>
      <c r="Y427" s="14" t="n">
        <f aca="false">H427+DatosMinisterio!H427</f>
        <v>193</v>
      </c>
      <c r="Z427" s="14" t="n">
        <f aca="false">X427+0.33*Y427</f>
        <v>767.69</v>
      </c>
      <c r="AC427" s="50" t="n">
        <f aca="false">IF(T427&gt;0,S427/T427,0)</f>
        <v>496.583333333333</v>
      </c>
      <c r="AD427" s="51" t="n">
        <f aca="false">EXP((((AC427-AC$451)/AC$452+2)/4-1.9)^3)</f>
        <v>0.839250461831259</v>
      </c>
      <c r="AE427" s="52" t="n">
        <f aca="false">S427/U427</f>
        <v>12.0038456842876</v>
      </c>
      <c r="AF427" s="51" t="n">
        <f aca="false">EXP((((AE427-AE$451)/AE$452+2)/4-1.9)^3)</f>
        <v>0.0016537816603025</v>
      </c>
      <c r="AG427" s="51" t="n">
        <f aca="false">V427/U427</f>
        <v>0.559730191673787</v>
      </c>
      <c r="AH427" s="51" t="n">
        <f aca="false">EXP((((AG427-AG$451)/AG$452+2)/4-1.9)^3)</f>
        <v>0.113573586873818</v>
      </c>
      <c r="AI427" s="51" t="n">
        <f aca="false">W427/U427</f>
        <v>0.191368575265535</v>
      </c>
      <c r="AJ427" s="51" t="n">
        <f aca="false">EXP((((AI427-AI$451)/AI$452+2)/4-1.9)^3)</f>
        <v>0.433164689704535</v>
      </c>
      <c r="AK427" s="51" t="n">
        <f aca="false">Z427/U427</f>
        <v>0.515479794896837</v>
      </c>
      <c r="AL427" s="51" t="n">
        <f aca="false">EXP((((AK427-AK$451)/AK$452+2)/4-1.9)^3)</f>
        <v>0.446912810353092</v>
      </c>
      <c r="AM427" s="51" t="n">
        <f aca="false">0.01*AD427+0.15*AF427+0.24*AH427+0.25*AJ427+0.35*AL427</f>
        <v>0.30060888876679</v>
      </c>
      <c r="AO427" s="44" t="n">
        <f aca="false">0.01*AD427/$AM$451*$AY427</f>
        <v>0.00295479231443311</v>
      </c>
      <c r="AP427" s="43" t="n">
        <f aca="false">AO427*$J$451</f>
        <v>17233.6075192998</v>
      </c>
      <c r="AQ427" s="44" t="n">
        <f aca="false">0.15*AF427/$AM$451*$AY427</f>
        <v>8.73383136831939E-005</v>
      </c>
      <c r="AR427" s="43" t="n">
        <f aca="false">AQ427*$J$451</f>
        <v>509.394251522016</v>
      </c>
      <c r="AS427" s="44" t="n">
        <f aca="false">0.24*AH427/$AM$451*$AY427</f>
        <v>0.00959674500654123</v>
      </c>
      <c r="AT427" s="43" t="n">
        <f aca="false">AS427*$J$451</f>
        <v>55972.3050915212</v>
      </c>
      <c r="AU427" s="44" t="n">
        <f aca="false">0.25*AJ427/$AM$451*$AY427</f>
        <v>0.0381266306732191</v>
      </c>
      <c r="AV427" s="43" t="n">
        <f aca="false">AU427*$J$451</f>
        <v>222370.752030881</v>
      </c>
      <c r="AW427" s="44" t="n">
        <f aca="false">0.35*AL427/$AM$451*$AY427</f>
        <v>0.0550714130118028</v>
      </c>
      <c r="AX427" s="43" t="n">
        <f aca="false">AW427*$J$451</f>
        <v>321199.941106777</v>
      </c>
      <c r="AY427" s="35" t="n">
        <v>1.0008835968711</v>
      </c>
      <c r="AZ427" s="35"/>
    </row>
    <row r="428" customFormat="false" ht="13.8" hidden="false" customHeight="false" outlineLevel="0" collapsed="false">
      <c r="A428" s="13" t="s">
        <v>24</v>
      </c>
      <c r="B428" s="14"/>
      <c r="C428" s="14"/>
      <c r="D428" s="14"/>
      <c r="E428" s="14"/>
      <c r="F428" s="14"/>
      <c r="G428" s="14"/>
      <c r="H428" s="14"/>
      <c r="I428" s="15" t="n">
        <f aca="false">AO428+AQ428+AS428+AU428+AW428</f>
        <v>0.0755977015396338</v>
      </c>
      <c r="J428" s="43" t="n">
        <f aca="false">AP428+AR428+AT428+AV428+AX428</f>
        <v>440918</v>
      </c>
      <c r="K428" s="15" t="n">
        <f aca="false">I428-DatosMinisterio!J428</f>
        <v>0</v>
      </c>
      <c r="L428" s="43" t="n">
        <f aca="false">J428-DatosMinisterio!K428</f>
        <v>0</v>
      </c>
      <c r="M428" s="44" t="n">
        <f aca="false">N428/N$451</f>
        <v>0.0751344815907025</v>
      </c>
      <c r="N428" s="43" t="n">
        <f aca="false">DatosMinisterio!L428</f>
        <v>8326110</v>
      </c>
      <c r="O428" s="43" t="n">
        <f aca="false">N428-DatosMinisterio!L428</f>
        <v>0</v>
      </c>
      <c r="P428" s="14" t="n">
        <f aca="false">N428+J428</f>
        <v>8767028</v>
      </c>
      <c r="Q428" s="43" t="n">
        <f aca="false">P428-DatosMinisterio!M428</f>
        <v>0</v>
      </c>
      <c r="S428" s="14" t="n">
        <f aca="false">B428+DatosMinisterio!B428</f>
        <v>18363</v>
      </c>
      <c r="T428" s="14" t="n">
        <f aca="false">C428+DatosMinisterio!C428</f>
        <v>83</v>
      </c>
      <c r="U428" s="14" t="n">
        <f aca="false">D428+DatosMinisterio!D428</f>
        <v>1126.97727272727</v>
      </c>
      <c r="V428" s="14" t="n">
        <f aca="false">E428+DatosMinisterio!E428</f>
        <v>699.727272727273</v>
      </c>
      <c r="W428" s="14" t="n">
        <f aca="false">F428+DatosMinisterio!F428</f>
        <v>143</v>
      </c>
      <c r="X428" s="14" t="n">
        <f aca="false">G428+DatosMinisterio!G428</f>
        <v>481</v>
      </c>
      <c r="Y428" s="14" t="n">
        <f aca="false">H428+DatosMinisterio!H428</f>
        <v>67</v>
      </c>
      <c r="Z428" s="14" t="n">
        <f aca="false">X428+0.33*Y428</f>
        <v>503.11</v>
      </c>
      <c r="AC428" s="50" t="n">
        <f aca="false">IF(T428&gt;0,S428/T428,0)</f>
        <v>221.240963855422</v>
      </c>
      <c r="AD428" s="51" t="n">
        <f aca="false">EXP((((AC428-AC$451)/AC$452+2)/4-1.9)^3)</f>
        <v>0.0834159036775313</v>
      </c>
      <c r="AE428" s="52" t="n">
        <f aca="false">S428/U428</f>
        <v>16.294028676871</v>
      </c>
      <c r="AF428" s="51" t="n">
        <f aca="false">EXP((((AE428-AE$451)/AE$452+2)/4-1.9)^3)</f>
        <v>0.0152301924653474</v>
      </c>
      <c r="AG428" s="51" t="n">
        <f aca="false">V428/U428</f>
        <v>0.620888539334908</v>
      </c>
      <c r="AH428" s="51" t="n">
        <f aca="false">EXP((((AG428-AG$451)/AG$452+2)/4-1.9)^3)</f>
        <v>0.196324887975696</v>
      </c>
      <c r="AI428" s="51" t="n">
        <f aca="false">W428/U428</f>
        <v>0.126888095670236</v>
      </c>
      <c r="AJ428" s="51" t="n">
        <f aca="false">EXP((((AI428-AI$451)/AI$452+2)/4-1.9)^3)</f>
        <v>0.187413537705507</v>
      </c>
      <c r="AK428" s="51" t="n">
        <f aca="false">Z428/U428</f>
        <v>0.446424264424145</v>
      </c>
      <c r="AL428" s="51" t="n">
        <f aca="false">EXP((((AK428-AK$451)/AK$452+2)/4-1.9)^3)</f>
        <v>0.337418004824392</v>
      </c>
      <c r="AM428" s="51" t="n">
        <f aca="false">0.01*AD428+0.15*AF428+0.24*AH428+0.25*AJ428+0.35*AL428</f>
        <v>0.215186347135658</v>
      </c>
      <c r="AO428" s="44" t="n">
        <f aca="false">0.01*AD428/$AM$451*$AY428</f>
        <v>0.000293050682527613</v>
      </c>
      <c r="AP428" s="43" t="n">
        <f aca="false">AO428*$J$451</f>
        <v>1709.19642009179</v>
      </c>
      <c r="AQ428" s="44" t="n">
        <f aca="false">0.15*AF428/$AM$451*$AY428</f>
        <v>0.000802584057756692</v>
      </c>
      <c r="AR428" s="43" t="n">
        <f aca="false">AQ428*$J$451</f>
        <v>4681.01212564563</v>
      </c>
      <c r="AS428" s="44" t="n">
        <f aca="false">0.24*AH428/$AM$451*$AY428</f>
        <v>0.0165531434315009</v>
      </c>
      <c r="AT428" s="43" t="n">
        <f aca="false">AS428*$J$451</f>
        <v>96544.984131615</v>
      </c>
      <c r="AU428" s="44" t="n">
        <f aca="false">0.25*AJ428/$AM$451*$AY428</f>
        <v>0.016460190059149</v>
      </c>
      <c r="AV428" s="43" t="n">
        <f aca="false">AU428*$J$451</f>
        <v>96002.8404659222</v>
      </c>
      <c r="AW428" s="44" t="n">
        <f aca="false">0.35*AL428/$AM$451*$AY428</f>
        <v>0.0414887333086996</v>
      </c>
      <c r="AX428" s="43" t="n">
        <f aca="false">AW428*$J$451</f>
        <v>241979.966856726</v>
      </c>
      <c r="AY428" s="35" t="n">
        <v>0.998716162304353</v>
      </c>
      <c r="AZ428" s="35"/>
    </row>
    <row r="429" customFormat="false" ht="13.8" hidden="false" customHeight="false" outlineLevel="0" collapsed="false">
      <c r="A429" s="13" t="s">
        <v>186</v>
      </c>
      <c r="B429" s="14"/>
      <c r="C429" s="14"/>
      <c r="D429" s="14"/>
      <c r="E429" s="14"/>
      <c r="F429" s="14"/>
      <c r="G429" s="14"/>
      <c r="H429" s="14"/>
      <c r="I429" s="15" t="n">
        <f aca="false">AO429+AQ429+AS429+AU429+AW429</f>
        <v>0.0661042248971528</v>
      </c>
      <c r="J429" s="43" t="n">
        <f aca="false">AP429+AR429+AT429+AV429+AX429</f>
        <v>385548.000000001</v>
      </c>
      <c r="K429" s="15" t="n">
        <f aca="false">I429-DatosMinisterio!J429</f>
        <v>0</v>
      </c>
      <c r="L429" s="43" t="n">
        <f aca="false">J429-DatosMinisterio!K429</f>
        <v>1.39698386192322E-009</v>
      </c>
      <c r="M429" s="44" t="n">
        <f aca="false">N429/N$451</f>
        <v>0.0554994460777661</v>
      </c>
      <c r="N429" s="43" t="n">
        <f aca="false">DatosMinisterio!L429</f>
        <v>6150232</v>
      </c>
      <c r="O429" s="43" t="n">
        <f aca="false">N429-DatosMinisterio!L429</f>
        <v>0</v>
      </c>
      <c r="P429" s="14" t="n">
        <f aca="false">N429+J429</f>
        <v>6535780</v>
      </c>
      <c r="Q429" s="43" t="n">
        <f aca="false">P429-DatosMinisterio!M429</f>
        <v>0</v>
      </c>
      <c r="S429" s="14" t="n">
        <f aca="false">B429+DatosMinisterio!B429</f>
        <v>13592</v>
      </c>
      <c r="T429" s="14" t="n">
        <f aca="false">C429+DatosMinisterio!C429</f>
        <v>57</v>
      </c>
      <c r="U429" s="14" t="n">
        <f aca="false">D429+DatosMinisterio!D429</f>
        <v>491.892045454545</v>
      </c>
      <c r="V429" s="14" t="n">
        <f aca="false">E429+DatosMinisterio!E429</f>
        <v>325.642045454545</v>
      </c>
      <c r="W429" s="14" t="n">
        <f aca="false">F429+DatosMinisterio!F429</f>
        <v>54</v>
      </c>
      <c r="X429" s="14" t="n">
        <f aca="false">G429+DatosMinisterio!G429</f>
        <v>89</v>
      </c>
      <c r="Y429" s="14" t="n">
        <f aca="false">H429+DatosMinisterio!H429</f>
        <v>27</v>
      </c>
      <c r="Z429" s="14" t="n">
        <f aca="false">X429+0.33*Y429</f>
        <v>97.91</v>
      </c>
      <c r="AC429" s="50" t="n">
        <f aca="false">IF(T429&gt;0,S429/T429,0)</f>
        <v>238.456140350877</v>
      </c>
      <c r="AD429" s="51" t="n">
        <f aca="false">EXP((((AC429-AC$451)/AC$452+2)/4-1.9)^3)</f>
        <v>0.108561815506207</v>
      </c>
      <c r="AE429" s="52" t="n">
        <f aca="false">S429/U429</f>
        <v>27.6320792856896</v>
      </c>
      <c r="AF429" s="51" t="n">
        <f aca="false">EXP((((AE429-AE$451)/AE$452+2)/4-1.9)^3)</f>
        <v>0.410274025495576</v>
      </c>
      <c r="AG429" s="51" t="n">
        <f aca="false">V429/U429</f>
        <v>0.662019336282674</v>
      </c>
      <c r="AH429" s="51" t="n">
        <f aca="false">EXP((((AG429-AG$451)/AG$452+2)/4-1.9)^3)</f>
        <v>0.26792751226554</v>
      </c>
      <c r="AI429" s="51" t="n">
        <f aca="false">W429/U429</f>
        <v>0.109780185508184</v>
      </c>
      <c r="AJ429" s="51" t="n">
        <f aca="false">EXP((((AI429-AI$451)/AI$452+2)/4-1.9)^3)</f>
        <v>0.140157780670307</v>
      </c>
      <c r="AK429" s="51" t="n">
        <f aca="false">Z429/U429</f>
        <v>0.199047740057524</v>
      </c>
      <c r="AL429" s="51" t="n">
        <f aca="false">EXP((((AK429-AK$451)/AK$452+2)/4-1.9)^3)</f>
        <v>0.0731625141282558</v>
      </c>
      <c r="AM429" s="51" t="n">
        <f aca="false">0.01*AD429+0.15*AF429+0.24*AH429+0.25*AJ429+0.35*AL429</f>
        <v>0.187575650035594</v>
      </c>
      <c r="AO429" s="44" t="n">
        <f aca="false">0.01*AD429/$AM$451*$AY429</f>
        <v>0.000382586687883193</v>
      </c>
      <c r="AP429" s="43" t="n">
        <f aca="false">AO429*$J$451</f>
        <v>2231.40854566382</v>
      </c>
      <c r="AQ429" s="44" t="n">
        <f aca="false">0.15*AF429/$AM$451*$AY429</f>
        <v>0.0216879268010053</v>
      </c>
      <c r="AR429" s="43" t="n">
        <f aca="false">AQ429*$J$451</f>
        <v>126493.22816028</v>
      </c>
      <c r="AS429" s="44" t="n">
        <f aca="false">0.24*AH429/$AM$451*$AY429</f>
        <v>0.0226611168648916</v>
      </c>
      <c r="AT429" s="43" t="n">
        <f aca="false">AS429*$J$451</f>
        <v>132169.287191833</v>
      </c>
      <c r="AU429" s="44" t="n">
        <f aca="false">0.25*AJ429/$AM$451*$AY429</f>
        <v>0.0123483797773827</v>
      </c>
      <c r="AV429" s="43" t="n">
        <f aca="false">AU429*$J$451</f>
        <v>72021.0112714812</v>
      </c>
      <c r="AW429" s="44" t="n">
        <f aca="false">0.35*AL429/$AM$451*$AY429</f>
        <v>0.00902421476598993</v>
      </c>
      <c r="AX429" s="43" t="n">
        <f aca="false">AW429*$J$451</f>
        <v>52633.0648307436</v>
      </c>
      <c r="AY429" s="35" t="n">
        <v>1.00184597365126</v>
      </c>
      <c r="AZ429" s="35"/>
    </row>
    <row r="430" customFormat="false" ht="13.8" hidden="false" customHeight="false" outlineLevel="0" collapsed="false">
      <c r="A430" s="13" t="s">
        <v>26</v>
      </c>
      <c r="B430" s="14"/>
      <c r="C430" s="14"/>
      <c r="D430" s="14"/>
      <c r="E430" s="14"/>
      <c r="F430" s="14"/>
      <c r="G430" s="14"/>
      <c r="H430" s="14"/>
      <c r="I430" s="15" t="n">
        <f aca="false">AO430+AQ430+AS430+AU430+AW430</f>
        <v>0.092827067158675</v>
      </c>
      <c r="J430" s="43" t="n">
        <f aca="false">AP430+AR430+AT430+AV430+AX430</f>
        <v>541407.000000002</v>
      </c>
      <c r="K430" s="15" t="n">
        <f aca="false">I430-DatosMinisterio!J430</f>
        <v>4.30211422042248E-016</v>
      </c>
      <c r="L430" s="43" t="n">
        <f aca="false">J430-DatosMinisterio!K430</f>
        <v>2.3283064365387E-009</v>
      </c>
      <c r="M430" s="44" t="n">
        <f aca="false">N430/N$451</f>
        <v>0.046033447649758</v>
      </c>
      <c r="N430" s="43" t="n">
        <f aca="false">DatosMinisterio!L430</f>
        <v>5101247</v>
      </c>
      <c r="O430" s="43" t="n">
        <f aca="false">N430-DatosMinisterio!L430</f>
        <v>0</v>
      </c>
      <c r="P430" s="14" t="n">
        <f aca="false">N430+J430</f>
        <v>5642654</v>
      </c>
      <c r="Q430" s="43" t="n">
        <f aca="false">P430-DatosMinisterio!M430</f>
        <v>0</v>
      </c>
      <c r="S430" s="14" t="n">
        <f aca="false">B430+DatosMinisterio!B430</f>
        <v>8704</v>
      </c>
      <c r="T430" s="14" t="n">
        <f aca="false">C430+DatosMinisterio!C430</f>
        <v>72</v>
      </c>
      <c r="U430" s="14" t="n">
        <f aca="false">D430+DatosMinisterio!D430</f>
        <v>347</v>
      </c>
      <c r="V430" s="14" t="n">
        <f aca="false">E430+DatosMinisterio!E430</f>
        <v>194.681818181818</v>
      </c>
      <c r="W430" s="14" t="n">
        <f aca="false">F430+DatosMinisterio!F430</f>
        <v>63</v>
      </c>
      <c r="X430" s="14" t="n">
        <f aca="false">G430+DatosMinisterio!G430</f>
        <v>138</v>
      </c>
      <c r="Y430" s="14" t="n">
        <f aca="false">H430+DatosMinisterio!H430</f>
        <v>14</v>
      </c>
      <c r="Z430" s="14" t="n">
        <f aca="false">X430+0.33*Y430</f>
        <v>142.62</v>
      </c>
      <c r="AC430" s="50" t="n">
        <f aca="false">IF(T430&gt;0,S430/T430,0)</f>
        <v>120.888888888889</v>
      </c>
      <c r="AD430" s="51" t="n">
        <f aca="false">EXP((((AC430-AC$451)/AC$452+2)/4-1.9)^3)</f>
        <v>0.0117642148455389</v>
      </c>
      <c r="AE430" s="52" t="n">
        <f aca="false">S430/U430</f>
        <v>25.0835734870317</v>
      </c>
      <c r="AF430" s="51" t="n">
        <f aca="false">EXP((((AE430-AE$451)/AE$452+2)/4-1.9)^3)</f>
        <v>0.256445487080314</v>
      </c>
      <c r="AG430" s="51" t="n">
        <f aca="false">V430/U430</f>
        <v>0.561042703694</v>
      </c>
      <c r="AH430" s="51" t="n">
        <f aca="false">EXP((((AG430-AG$451)/AG$452+2)/4-1.9)^3)</f>
        <v>0.115044923786988</v>
      </c>
      <c r="AI430" s="51" t="n">
        <f aca="false">W430/U430</f>
        <v>0.181556195965418</v>
      </c>
      <c r="AJ430" s="51" t="n">
        <f aca="false">EXP((((AI430-AI$451)/AI$452+2)/4-1.9)^3)</f>
        <v>0.390622886422082</v>
      </c>
      <c r="AK430" s="51" t="n">
        <f aca="false">Z430/U430</f>
        <v>0.411008645533141</v>
      </c>
      <c r="AL430" s="51" t="n">
        <f aca="false">EXP((((AK430-AK$451)/AK$452+2)/4-1.9)^3)</f>
        <v>0.285641408658312</v>
      </c>
      <c r="AM430" s="51" t="n">
        <f aca="false">0.01*AD430+0.15*AF430+0.24*AH430+0.25*AJ430+0.35*AL430</f>
        <v>0.263825461555309</v>
      </c>
      <c r="AO430" s="44" t="n">
        <f aca="false">0.01*AD430/$AM$451*$AY430</f>
        <v>4.13924249425404E-005</v>
      </c>
      <c r="AP430" s="43" t="n">
        <f aca="false">AO430*$J$451</f>
        <v>241.418255437921</v>
      </c>
      <c r="AQ430" s="44" t="n">
        <f aca="false">0.15*AF430/$AM$451*$AY430</f>
        <v>0.013534563141522</v>
      </c>
      <c r="AR430" s="43" t="n">
        <f aca="false">AQ430*$J$451</f>
        <v>78939.3379652545</v>
      </c>
      <c r="AS430" s="44" t="n">
        <f aca="false">0.24*AH430/$AM$451*$AY430</f>
        <v>0.00971486176081658</v>
      </c>
      <c r="AT430" s="43" t="n">
        <f aca="false">AS430*$J$451</f>
        <v>56661.2123201924</v>
      </c>
      <c r="AU430" s="44" t="n">
        <f aca="false">0.25*AJ430/$AM$451*$AY430</f>
        <v>0.0343601947077579</v>
      </c>
      <c r="AV430" s="43" t="n">
        <f aca="false">AU430*$J$451</f>
        <v>200403.292978589</v>
      </c>
      <c r="AW430" s="44" t="n">
        <f aca="false">0.35*AL430/$AM$451*$AY430</f>
        <v>0.0351760551236361</v>
      </c>
      <c r="AX430" s="43" t="n">
        <f aca="false">AW430*$J$451</f>
        <v>205161.738480528</v>
      </c>
      <c r="AY430" s="35" t="n">
        <v>1.00024438632641</v>
      </c>
      <c r="AZ430" s="35"/>
    </row>
    <row r="431" customFormat="false" ht="13.8" hidden="false" customHeight="false" outlineLevel="0" collapsed="false">
      <c r="A431" s="13" t="s">
        <v>27</v>
      </c>
      <c r="B431" s="14"/>
      <c r="C431" s="14"/>
      <c r="D431" s="14"/>
      <c r="E431" s="14"/>
      <c r="F431" s="14"/>
      <c r="G431" s="14"/>
      <c r="H431" s="14"/>
      <c r="I431" s="15" t="n">
        <f aca="false">AO431+AQ431+AS431+AU431+AW431</f>
        <v>0.0432488984858102</v>
      </c>
      <c r="J431" s="43" t="n">
        <f aca="false">AP431+AR431+AT431+AV431+AX431</f>
        <v>252246</v>
      </c>
      <c r="K431" s="15" t="n">
        <f aca="false">I431-DatosMinisterio!J431</f>
        <v>0</v>
      </c>
      <c r="L431" s="43" t="n">
        <f aca="false">J431-DatosMinisterio!K431</f>
        <v>0</v>
      </c>
      <c r="M431" s="44" t="n">
        <f aca="false">N431/N$451</f>
        <v>0.0702242202231685</v>
      </c>
      <c r="N431" s="43" t="n">
        <f aca="false">DatosMinisterio!L431</f>
        <v>7781974</v>
      </c>
      <c r="O431" s="43" t="n">
        <f aca="false">N431-DatosMinisterio!L431</f>
        <v>0</v>
      </c>
      <c r="P431" s="14" t="n">
        <f aca="false">N431+J431</f>
        <v>8034220</v>
      </c>
      <c r="Q431" s="43" t="n">
        <f aca="false">P431-DatosMinisterio!M431</f>
        <v>0</v>
      </c>
      <c r="S431" s="14" t="n">
        <f aca="false">B431+DatosMinisterio!B431</f>
        <v>15846</v>
      </c>
      <c r="T431" s="14" t="n">
        <f aca="false">C431+DatosMinisterio!C431</f>
        <v>77</v>
      </c>
      <c r="U431" s="14" t="n">
        <f aca="false">D431+DatosMinisterio!D431</f>
        <v>814.026893939394</v>
      </c>
      <c r="V431" s="14" t="n">
        <f aca="false">E431+DatosMinisterio!E431</f>
        <v>464.068181818182</v>
      </c>
      <c r="W431" s="14" t="n">
        <f aca="false">F431+DatosMinisterio!F431</f>
        <v>110</v>
      </c>
      <c r="X431" s="14" t="n">
        <f aca="false">G431+DatosMinisterio!G431</f>
        <v>175</v>
      </c>
      <c r="Y431" s="14" t="n">
        <f aca="false">H431+DatosMinisterio!H431</f>
        <v>23</v>
      </c>
      <c r="Z431" s="14" t="n">
        <f aca="false">X431+0.33*Y431</f>
        <v>182.59</v>
      </c>
      <c r="AC431" s="50" t="n">
        <f aca="false">IF(T431&gt;0,S431/T431,0)</f>
        <v>205.792207792208</v>
      </c>
      <c r="AD431" s="51" t="n">
        <f aca="false">EXP((((AC431-AC$451)/AC$452+2)/4-1.9)^3)</f>
        <v>0.0647372556525413</v>
      </c>
      <c r="AE431" s="52" t="n">
        <f aca="false">S431/U431</f>
        <v>19.4661873188428</v>
      </c>
      <c r="AF431" s="51" t="n">
        <f aca="false">EXP((((AE431-AE$451)/AE$452+2)/4-1.9)^3)</f>
        <v>0.0537717810381345</v>
      </c>
      <c r="AG431" s="51" t="n">
        <f aca="false">V431/U431</f>
        <v>0.57008949614966</v>
      </c>
      <c r="AH431" s="51" t="n">
        <f aca="false">EXP((((AG431-AG$451)/AG$452+2)/4-1.9)^3)</f>
        <v>0.125545155501201</v>
      </c>
      <c r="AI431" s="51" t="n">
        <f aca="false">W431/U431</f>
        <v>0.135130670520807</v>
      </c>
      <c r="AJ431" s="51" t="n">
        <f aca="false">EXP((((AI431-AI$451)/AI$452+2)/4-1.9)^3)</f>
        <v>0.213244290735774</v>
      </c>
      <c r="AK431" s="51" t="n">
        <f aca="false">Z431/U431</f>
        <v>0.224304628458128</v>
      </c>
      <c r="AL431" s="51" t="n">
        <f aca="false">EXP((((AK431-AK$451)/AK$452+2)/4-1.9)^3)</f>
        <v>0.0891902754997622</v>
      </c>
      <c r="AM431" s="51" t="n">
        <f aca="false">0.01*AD431+0.15*AF431+0.24*AH431+0.25*AJ431+0.35*AL431</f>
        <v>0.123371646141394</v>
      </c>
      <c r="AO431" s="44" t="n">
        <f aca="false">0.01*AD431/$AM$451*$AY431</f>
        <v>0.000226941528749473</v>
      </c>
      <c r="AP431" s="43" t="n">
        <f aca="false">AO431*$J$451</f>
        <v>1323.61967275818</v>
      </c>
      <c r="AQ431" s="44" t="n">
        <f aca="false">0.15*AF431/$AM$451*$AY431</f>
        <v>0.00282751795763615</v>
      </c>
      <c r="AR431" s="43" t="n">
        <f aca="false">AQ431*$J$451</f>
        <v>16491.289251584</v>
      </c>
      <c r="AS431" s="44" t="n">
        <f aca="false">0.24*AH431/$AM$451*$AY431</f>
        <v>0.010562601418677</v>
      </c>
      <c r="AT431" s="43" t="n">
        <f aca="false">AS431*$J$451</f>
        <v>61605.5911419286</v>
      </c>
      <c r="AU431" s="44" t="n">
        <f aca="false">0.25*AJ431/$AM$451*$AY431</f>
        <v>0.0186886147894555</v>
      </c>
      <c r="AV431" s="43" t="n">
        <f aca="false">AU431*$J$451</f>
        <v>108999.962802005</v>
      </c>
      <c r="AW431" s="44" t="n">
        <f aca="false">0.35*AL431/$AM$451*$AY431</f>
        <v>0.0109432227912921</v>
      </c>
      <c r="AX431" s="43" t="n">
        <f aca="false">AW431*$J$451</f>
        <v>63825.5371317248</v>
      </c>
      <c r="AY431" s="35" t="n">
        <v>0.996570187953714</v>
      </c>
      <c r="AZ431" s="35"/>
    </row>
    <row r="432" customFormat="false" ht="13.8" hidden="false" customHeight="false" outlineLevel="0" collapsed="false">
      <c r="A432" s="13" t="s">
        <v>28</v>
      </c>
      <c r="B432" s="14"/>
      <c r="C432" s="14"/>
      <c r="D432" s="14"/>
      <c r="E432" s="14"/>
      <c r="F432" s="14"/>
      <c r="G432" s="14"/>
      <c r="H432" s="14"/>
      <c r="I432" s="15" t="n">
        <f aca="false">AO432+AQ432+AS432+AU432+AW432</f>
        <v>0.0432488984858102</v>
      </c>
      <c r="J432" s="43" t="n">
        <f aca="false">AP432+AR432+AT432+AV432+AX432</f>
        <v>252246</v>
      </c>
      <c r="K432" s="15" t="n">
        <f aca="false">I432-DatosMinisterio!J432</f>
        <v>0</v>
      </c>
      <c r="L432" s="43" t="n">
        <f aca="false">J432-DatosMinisterio!K432</f>
        <v>0</v>
      </c>
      <c r="M432" s="44" t="n">
        <f aca="false">N432/N$451</f>
        <v>0.0527557833046583</v>
      </c>
      <c r="N432" s="43" t="n">
        <f aca="false">DatosMinisterio!L432</f>
        <v>5846190</v>
      </c>
      <c r="O432" s="43" t="n">
        <f aca="false">N432-DatosMinisterio!L432</f>
        <v>0</v>
      </c>
      <c r="P432" s="14" t="n">
        <f aca="false">N432+J432</f>
        <v>6098436</v>
      </c>
      <c r="Q432" s="43" t="n">
        <f aca="false">P432-DatosMinisterio!M432</f>
        <v>0</v>
      </c>
      <c r="S432" s="14" t="n">
        <f aca="false">B432+DatosMinisterio!B432</f>
        <v>9493</v>
      </c>
      <c r="T432" s="14" t="n">
        <f aca="false">C432+DatosMinisterio!C432</f>
        <v>55</v>
      </c>
      <c r="U432" s="14" t="n">
        <f aca="false">D432+DatosMinisterio!D432</f>
        <v>583.204545454545</v>
      </c>
      <c r="V432" s="14" t="n">
        <f aca="false">E432+DatosMinisterio!E432</f>
        <v>316.272727272727</v>
      </c>
      <c r="W432" s="14" t="n">
        <f aca="false">F432+DatosMinisterio!F432</f>
        <v>62</v>
      </c>
      <c r="X432" s="14" t="n">
        <f aca="false">G432+DatosMinisterio!G432</f>
        <v>174</v>
      </c>
      <c r="Y432" s="14" t="n">
        <f aca="false">H432+DatosMinisterio!H432</f>
        <v>56</v>
      </c>
      <c r="Z432" s="14" t="n">
        <f aca="false">X432+0.33*Y432</f>
        <v>192.48</v>
      </c>
      <c r="AC432" s="50" t="n">
        <f aca="false">IF(T432&gt;0,S432/T432,0)</f>
        <v>172.6</v>
      </c>
      <c r="AD432" s="51" t="n">
        <f aca="false">EXP((((AC432-AC$451)/AC$452+2)/4-1.9)^3)</f>
        <v>0.0354651328911071</v>
      </c>
      <c r="AE432" s="52" t="n">
        <f aca="false">S432/U432</f>
        <v>16.2773079770859</v>
      </c>
      <c r="AF432" s="51" t="n">
        <f aca="false">EXP((((AE432-AE$451)/AE$452+2)/4-1.9)^3)</f>
        <v>0.0151169552515597</v>
      </c>
      <c r="AG432" s="51" t="n">
        <f aca="false">V432/U432</f>
        <v>0.542301547094813</v>
      </c>
      <c r="AH432" s="51" t="n">
        <f aca="false">EXP((((AG432-AG$451)/AG$452+2)/4-1.9)^3)</f>
        <v>0.0952645150393859</v>
      </c>
      <c r="AI432" s="51" t="n">
        <f aca="false">W432/U432</f>
        <v>0.106309185144772</v>
      </c>
      <c r="AJ432" s="51" t="n">
        <f aca="false">EXP((((AI432-AI$451)/AI$452+2)/4-1.9)^3)</f>
        <v>0.131629650093355</v>
      </c>
      <c r="AK432" s="51" t="n">
        <f aca="false">Z432/U432</f>
        <v>0.330038579946222</v>
      </c>
      <c r="AL432" s="51" t="n">
        <f aca="false">EXP((((AK432-AK$451)/AK$452+2)/4-1.9)^3)</f>
        <v>0.183415683753071</v>
      </c>
      <c r="AM432" s="51" t="n">
        <f aca="false">0.01*AD432+0.15*AF432+0.24*AH432+0.25*AJ432+0.35*AL432</f>
        <v>0.122588580063011</v>
      </c>
      <c r="AO432" s="44" t="n">
        <f aca="false">0.01*AD432/$AM$451*$AY432</f>
        <v>0.000125119968875148</v>
      </c>
      <c r="AP432" s="43" t="n">
        <f aca="false">AO432*$J$451</f>
        <v>729.752959586604</v>
      </c>
      <c r="AQ432" s="44" t="n">
        <f aca="false">0.15*AF432/$AM$451*$AY432</f>
        <v>0.000799982750538246</v>
      </c>
      <c r="AR432" s="43" t="n">
        <f aca="false">AQ432*$J$451</f>
        <v>4665.84019379078</v>
      </c>
      <c r="AS432" s="44" t="n">
        <f aca="false">0.24*AH432/$AM$451*$AY432</f>
        <v>0.00806617126284471</v>
      </c>
      <c r="AT432" s="43" t="n">
        <f aca="false">AS432*$J$451</f>
        <v>47045.3469938683</v>
      </c>
      <c r="AU432" s="44" t="n">
        <f aca="false">0.25*AJ432/$AM$451*$AY432</f>
        <v>0.0116096404976795</v>
      </c>
      <c r="AV432" s="43" t="n">
        <f aca="false">AU432*$J$451</f>
        <v>67712.3690893188</v>
      </c>
      <c r="AW432" s="44" t="n">
        <f aca="false">0.35*AL432/$AM$451*$AY432</f>
        <v>0.0226479840058726</v>
      </c>
      <c r="AX432" s="43" t="n">
        <f aca="false">AW432*$J$451</f>
        <v>132092.690763436</v>
      </c>
      <c r="AY432" s="35" t="n">
        <v>1.00293603629385</v>
      </c>
      <c r="AZ432" s="35"/>
    </row>
    <row r="433" customFormat="false" ht="13.8" hidden="false" customHeight="false" outlineLevel="0" collapsed="false">
      <c r="A433" s="13" t="s">
        <v>29</v>
      </c>
      <c r="B433" s="14"/>
      <c r="C433" s="14"/>
      <c r="D433" s="14"/>
      <c r="E433" s="14"/>
      <c r="F433" s="14"/>
      <c r="G433" s="14"/>
      <c r="H433" s="14"/>
      <c r="I433" s="15" t="n">
        <f aca="false">AO433+AQ433+AS433+AU433+AW433</f>
        <v>0.0527425465835314</v>
      </c>
      <c r="J433" s="43" t="n">
        <f aca="false">AP433+AR433+AT433+AV433+AX433</f>
        <v>307617</v>
      </c>
      <c r="K433" s="15" t="n">
        <f aca="false">I433-DatosMinisterio!J433</f>
        <v>0</v>
      </c>
      <c r="L433" s="43" t="n">
        <f aca="false">J433-DatosMinisterio!K433</f>
        <v>0</v>
      </c>
      <c r="M433" s="44" t="n">
        <f aca="false">N433/N$451</f>
        <v>0.0483099490500915</v>
      </c>
      <c r="N433" s="43" t="n">
        <f aca="false">DatosMinisterio!L433</f>
        <v>5353520</v>
      </c>
      <c r="O433" s="43" t="n">
        <f aca="false">N433-DatosMinisterio!L433</f>
        <v>0</v>
      </c>
      <c r="P433" s="14" t="n">
        <f aca="false">N433+J433</f>
        <v>5661137</v>
      </c>
      <c r="Q433" s="43" t="n">
        <f aca="false">P433-DatosMinisterio!M433</f>
        <v>0</v>
      </c>
      <c r="S433" s="14" t="n">
        <f aca="false">B433+DatosMinisterio!B433</f>
        <v>8088</v>
      </c>
      <c r="T433" s="14" t="n">
        <f aca="false">C433+DatosMinisterio!C433</f>
        <v>35</v>
      </c>
      <c r="U433" s="14" t="n">
        <f aca="false">D433+DatosMinisterio!D433</f>
        <v>339</v>
      </c>
      <c r="V433" s="14" t="n">
        <f aca="false">E433+DatosMinisterio!E433</f>
        <v>207.227272727273</v>
      </c>
      <c r="W433" s="14" t="n">
        <f aca="false">F433+DatosMinisterio!F433</f>
        <v>36</v>
      </c>
      <c r="X433" s="14" t="n">
        <f aca="false">G433+DatosMinisterio!G433</f>
        <v>86</v>
      </c>
      <c r="Y433" s="14" t="n">
        <f aca="false">H433+DatosMinisterio!H433</f>
        <v>18</v>
      </c>
      <c r="Z433" s="14" t="n">
        <f aca="false">X433+0.33*Y433</f>
        <v>91.94</v>
      </c>
      <c r="AC433" s="50" t="n">
        <f aca="false">IF(T433&gt;0,S433/T433,0)</f>
        <v>231.085714285714</v>
      </c>
      <c r="AD433" s="51" t="n">
        <f aca="false">EXP((((AC433-AC$451)/AC$452+2)/4-1.9)^3)</f>
        <v>0.0972147842418346</v>
      </c>
      <c r="AE433" s="52" t="n">
        <f aca="false">S433/U433</f>
        <v>23.858407079646</v>
      </c>
      <c r="AF433" s="51" t="n">
        <f aca="false">EXP((((AE433-AE$451)/AE$452+2)/4-1.9)^3)</f>
        <v>0.194760053924886</v>
      </c>
      <c r="AG433" s="51" t="n">
        <f aca="false">V433/U433</f>
        <v>0.611289890050953</v>
      </c>
      <c r="AH433" s="51" t="n">
        <f aca="false">EXP((((AG433-AG$451)/AG$452+2)/4-1.9)^3)</f>
        <v>0.181413450713425</v>
      </c>
      <c r="AI433" s="51" t="n">
        <f aca="false">W433/U433</f>
        <v>0.106194690265487</v>
      </c>
      <c r="AJ433" s="51" t="n">
        <f aca="false">EXP((((AI433-AI$451)/AI$452+2)/4-1.9)^3)</f>
        <v>0.131354408700632</v>
      </c>
      <c r="AK433" s="51" t="n">
        <f aca="false">Z433/U433</f>
        <v>0.271209439528024</v>
      </c>
      <c r="AL433" s="51" t="n">
        <f aca="false">EXP((((AK433-AK$451)/AK$452+2)/4-1.9)^3)</f>
        <v>0.125413897731641</v>
      </c>
      <c r="AM433" s="51" t="n">
        <f aca="false">0.01*AD433+0.15*AF433+0.24*AH433+0.25*AJ433+0.35*AL433</f>
        <v>0.150458850483606</v>
      </c>
      <c r="AO433" s="44" t="n">
        <f aca="false">0.01*AD433/$AM$451*$AY433</f>
        <v>0.000340781234869371</v>
      </c>
      <c r="AP433" s="43" t="n">
        <f aca="false">AO433*$J$451</f>
        <v>1987.58133456423</v>
      </c>
      <c r="AQ433" s="44" t="n">
        <f aca="false">0.15*AF433/$AM$451*$AY433</f>
        <v>0.010240814532074</v>
      </c>
      <c r="AR433" s="43" t="n">
        <f aca="false">AQ433*$J$451</f>
        <v>59728.7929380462</v>
      </c>
      <c r="AS433" s="44" t="n">
        <f aca="false">0.24*AH433/$AM$451*$AY433</f>
        <v>0.0152624439350073</v>
      </c>
      <c r="AT433" s="43" t="n">
        <f aca="false">AS433*$J$451</f>
        <v>89017.074830079</v>
      </c>
      <c r="AU433" s="44" t="n">
        <f aca="false">0.25*AJ433/$AM$451*$AY433</f>
        <v>0.01151139663366</v>
      </c>
      <c r="AV433" s="43" t="n">
        <f aca="false">AU433*$J$451</f>
        <v>67139.369022471</v>
      </c>
      <c r="AW433" s="44" t="n">
        <f aca="false">0.35*AL433/$AM$451*$AY433</f>
        <v>0.0153871102479207</v>
      </c>
      <c r="AX433" s="43" t="n">
        <f aca="false">AW433*$J$451</f>
        <v>89744.1818748392</v>
      </c>
      <c r="AY433" s="35" t="n">
        <v>0.996532703559012</v>
      </c>
      <c r="AZ433" s="35"/>
    </row>
    <row r="434" customFormat="false" ht="13.8" hidden="false" customHeight="false" outlineLevel="0" collapsed="false">
      <c r="A434" s="13" t="s">
        <v>30</v>
      </c>
      <c r="B434" s="14"/>
      <c r="C434" s="14"/>
      <c r="D434" s="14"/>
      <c r="E434" s="14"/>
      <c r="F434" s="14"/>
      <c r="G434" s="14"/>
      <c r="H434" s="14"/>
      <c r="I434" s="15" t="n">
        <f aca="false">AO434+AQ434+AS434+AU434+AW434</f>
        <v>0.0137131615557574</v>
      </c>
      <c r="J434" s="43" t="n">
        <f aca="false">AP434+AR434+AT434+AV434+AX434</f>
        <v>79980.9999999999</v>
      </c>
      <c r="K434" s="15" t="n">
        <f aca="false">I434-DatosMinisterio!J434</f>
        <v>0</v>
      </c>
      <c r="L434" s="43" t="n">
        <f aca="false">J434-DatosMinisterio!K434</f>
        <v>0</v>
      </c>
      <c r="M434" s="44" t="n">
        <f aca="false">N434/N$451</f>
        <v>0.0221970820719304</v>
      </c>
      <c r="N434" s="43" t="n">
        <f aca="false">DatosMinisterio!L434</f>
        <v>2459794</v>
      </c>
      <c r="O434" s="43" t="n">
        <f aca="false">N434-DatosMinisterio!L434</f>
        <v>0</v>
      </c>
      <c r="P434" s="14" t="n">
        <f aca="false">N434+J434</f>
        <v>2539775</v>
      </c>
      <c r="Q434" s="43" t="n">
        <f aca="false">P434-DatosMinisterio!M434</f>
        <v>0</v>
      </c>
      <c r="S434" s="14" t="n">
        <f aca="false">B434+DatosMinisterio!B434</f>
        <v>11549</v>
      </c>
      <c r="T434" s="14" t="n">
        <f aca="false">C434+DatosMinisterio!C434</f>
        <v>54</v>
      </c>
      <c r="U434" s="14" t="n">
        <f aca="false">D434+DatosMinisterio!D434</f>
        <v>528.152272727273</v>
      </c>
      <c r="V434" s="14" t="n">
        <f aca="false">E434+DatosMinisterio!E434</f>
        <v>160.397727272727</v>
      </c>
      <c r="W434" s="14" t="n">
        <f aca="false">F434+DatosMinisterio!F434</f>
        <v>17</v>
      </c>
      <c r="X434" s="14" t="n">
        <f aca="false">G434+DatosMinisterio!G434</f>
        <v>62</v>
      </c>
      <c r="Y434" s="14" t="n">
        <f aca="false">H434+DatosMinisterio!H434</f>
        <v>21</v>
      </c>
      <c r="Z434" s="14" t="n">
        <f aca="false">X434+0.33*Y434</f>
        <v>68.93</v>
      </c>
      <c r="AC434" s="50" t="n">
        <f aca="false">IF(T434&gt;0,S434/T434,0)</f>
        <v>213.87037037037</v>
      </c>
      <c r="AD434" s="51" t="n">
        <f aca="false">EXP((((AC434-AC$451)/AC$452+2)/4-1.9)^3)</f>
        <v>0.0740648454515665</v>
      </c>
      <c r="AE434" s="52" t="n">
        <f aca="false">S434/U434</f>
        <v>21.8667997779566</v>
      </c>
      <c r="AF434" s="51" t="n">
        <f aca="false">EXP((((AE434-AE$451)/AE$452+2)/4-1.9)^3)</f>
        <v>0.115506011575977</v>
      </c>
      <c r="AG434" s="51" t="n">
        <f aca="false">V434/U434</f>
        <v>0.303695989878951</v>
      </c>
      <c r="AH434" s="51" t="n">
        <f aca="false">EXP((((AG434-AG$451)/AG$452+2)/4-1.9)^3)</f>
        <v>0.00307099513919481</v>
      </c>
      <c r="AI434" s="51" t="n">
        <f aca="false">W434/U434</f>
        <v>0.0321876869188035</v>
      </c>
      <c r="AJ434" s="51" t="n">
        <f aca="false">EXP((((AI434-AI$451)/AI$452+2)/4-1.9)^3)</f>
        <v>0.0245646948401011</v>
      </c>
      <c r="AK434" s="51" t="n">
        <f aca="false">Z434/U434</f>
        <v>0.130511603489008</v>
      </c>
      <c r="AL434" s="51" t="n">
        <f aca="false">EXP((((AK434-AK$451)/AK$452+2)/4-1.9)^3)</f>
        <v>0.0404989492411691</v>
      </c>
      <c r="AM434" s="51" t="n">
        <f aca="false">0.01*AD434+0.15*AF434+0.24*AH434+0.25*AJ434+0.35*AL434</f>
        <v>0.0391193949687534</v>
      </c>
      <c r="AO434" s="44" t="n">
        <f aca="false">0.01*AD434/$AM$451*$AY434</f>
        <v>0.000259631620604254</v>
      </c>
      <c r="AP434" s="43" t="n">
        <f aca="false">AO434*$J$451</f>
        <v>1514.28221443439</v>
      </c>
      <c r="AQ434" s="44" t="n">
        <f aca="false">0.15*AF434/$AM$451*$AY434</f>
        <v>0.00607353180692493</v>
      </c>
      <c r="AR434" s="43" t="n">
        <f aca="false">AQ434*$J$451</f>
        <v>35423.424822536</v>
      </c>
      <c r="AS434" s="44" t="n">
        <f aca="false">0.24*AH434/$AM$451*$AY434</f>
        <v>0.000258366281059481</v>
      </c>
      <c r="AT434" s="43" t="n">
        <f aca="false">AS434*$J$451</f>
        <v>1506.90221517463</v>
      </c>
      <c r="AU434" s="44" t="n">
        <f aca="false">0.25*AJ434/$AM$451*$AY434</f>
        <v>0.00215276609709362</v>
      </c>
      <c r="AV434" s="43" t="n">
        <f aca="false">AU434*$J$451</f>
        <v>12555.8489566073</v>
      </c>
      <c r="AW434" s="44" t="n">
        <f aca="false">0.35*AL434/$AM$451*$AY434</f>
        <v>0.00496886575007512</v>
      </c>
      <c r="AX434" s="43" t="n">
        <f aca="false">AW434*$J$451</f>
        <v>28980.5417912476</v>
      </c>
      <c r="AY434" s="35" t="n">
        <v>0.996537539602946</v>
      </c>
      <c r="AZ434" s="35"/>
    </row>
    <row r="435" customFormat="false" ht="13.8" hidden="false" customHeight="false" outlineLevel="0" collapsed="false">
      <c r="A435" s="13" t="s">
        <v>31</v>
      </c>
      <c r="B435" s="14"/>
      <c r="C435" s="14"/>
      <c r="D435" s="14"/>
      <c r="E435" s="14"/>
      <c r="F435" s="14"/>
      <c r="G435" s="14"/>
      <c r="H435" s="14"/>
      <c r="I435" s="15" t="n">
        <f aca="false">AO435+AQ435+AS435+AU435+AW435</f>
        <v>0.00914199340034493</v>
      </c>
      <c r="J435" s="43" t="n">
        <f aca="false">AP435+AR435+AT435+AV435+AX435</f>
        <v>53320.0000000002</v>
      </c>
      <c r="K435" s="15" t="n">
        <f aca="false">I435-DatosMinisterio!J435</f>
        <v>3.29597460435593E-017</v>
      </c>
      <c r="L435" s="43" t="n">
        <f aca="false">J435-DatosMinisterio!K435</f>
        <v>2.03726813197136E-010</v>
      </c>
      <c r="M435" s="44" t="n">
        <f aca="false">N435/N$451</f>
        <v>0.0217996037164168</v>
      </c>
      <c r="N435" s="43" t="n">
        <f aca="false">DatosMinisterio!L435</f>
        <v>2415747</v>
      </c>
      <c r="O435" s="43" t="n">
        <f aca="false">N435-DatosMinisterio!L435</f>
        <v>0</v>
      </c>
      <c r="P435" s="14" t="n">
        <f aca="false">N435+J435</f>
        <v>2469067</v>
      </c>
      <c r="Q435" s="43" t="n">
        <f aca="false">P435-DatosMinisterio!M435</f>
        <v>0</v>
      </c>
      <c r="S435" s="14" t="n">
        <f aca="false">B435+DatosMinisterio!B435</f>
        <v>6304</v>
      </c>
      <c r="T435" s="14" t="n">
        <f aca="false">C435+DatosMinisterio!C435</f>
        <v>32</v>
      </c>
      <c r="U435" s="14" t="n">
        <f aca="false">D435+DatosMinisterio!D435</f>
        <v>387.277272727273</v>
      </c>
      <c r="V435" s="14" t="n">
        <f aca="false">E435+DatosMinisterio!E435</f>
        <v>162.586363636364</v>
      </c>
      <c r="W435" s="14" t="n">
        <f aca="false">F435+DatosMinisterio!F435</f>
        <v>18</v>
      </c>
      <c r="X435" s="14" t="n">
        <f aca="false">G435+DatosMinisterio!G435</f>
        <v>31</v>
      </c>
      <c r="Y435" s="14" t="n">
        <f aca="false">H435+DatosMinisterio!H435</f>
        <v>5</v>
      </c>
      <c r="Z435" s="14" t="n">
        <f aca="false">X435+0.33*Y435</f>
        <v>32.65</v>
      </c>
      <c r="AC435" s="50" t="n">
        <f aca="false">IF(T435&gt;0,S435/T435,0)</f>
        <v>197</v>
      </c>
      <c r="AD435" s="51" t="n">
        <f aca="false">EXP((((AC435-AC$451)/AC$452+2)/4-1.9)^3)</f>
        <v>0.0556257930456756</v>
      </c>
      <c r="AE435" s="52" t="n">
        <f aca="false">S435/U435</f>
        <v>16.2777432189763</v>
      </c>
      <c r="AF435" s="51" t="n">
        <f aca="false">EXP((((AE435-AE$451)/AE$452+2)/4-1.9)^3)</f>
        <v>0.0151198938298754</v>
      </c>
      <c r="AG435" s="51" t="n">
        <f aca="false">V435/U435</f>
        <v>0.419819016208731</v>
      </c>
      <c r="AH435" s="51" t="n">
        <f aca="false">EXP((((AG435-AG$451)/AG$452+2)/4-1.9)^3)</f>
        <v>0.0210660713770794</v>
      </c>
      <c r="AI435" s="51" t="n">
        <f aca="false">W435/U435</f>
        <v>0.0464783277191582</v>
      </c>
      <c r="AJ435" s="51" t="n">
        <f aca="false">EXP((((AI435-AI$451)/AI$452+2)/4-1.9)^3)</f>
        <v>0.0358091610542335</v>
      </c>
      <c r="AK435" s="51" t="n">
        <f aca="false">Z435/U435</f>
        <v>0.0843065222239175</v>
      </c>
      <c r="AL435" s="51" t="n">
        <f aca="false">EXP((((AK435-AK$451)/AK$452+2)/4-1.9)^3)</f>
        <v>0.0259463719021882</v>
      </c>
      <c r="AM435" s="51" t="n">
        <f aca="false">0.01*AD435+0.15*AF435+0.24*AH435+0.25*AJ435+0.35*AL435</f>
        <v>0.0259136195647614</v>
      </c>
      <c r="AO435" s="44" t="n">
        <f aca="false">0.01*AD435/$AM$451*$AY435</f>
        <v>0.000196240680172694</v>
      </c>
      <c r="AP435" s="43" t="n">
        <f aca="false">AO435*$J$451</f>
        <v>1144.5592452969</v>
      </c>
      <c r="AQ435" s="44" t="n">
        <f aca="false">0.15*AF435/$AM$451*$AY435</f>
        <v>0.000800115761103111</v>
      </c>
      <c r="AR435" s="43" t="n">
        <f aca="false">AQ435*$J$451</f>
        <v>4666.61596806758</v>
      </c>
      <c r="AS435" s="44" t="n">
        <f aca="false">0.24*AH435/$AM$451*$AY435</f>
        <v>0.00178364170256487</v>
      </c>
      <c r="AT435" s="43" t="n">
        <f aca="false">AS435*$J$451</f>
        <v>10402.9582407236</v>
      </c>
      <c r="AU435" s="44" t="n">
        <f aca="false">0.25*AJ435/$AM$451*$AY435</f>
        <v>0.00315825345443889</v>
      </c>
      <c r="AV435" s="43" t="n">
        <f aca="false">AU435*$J$451</f>
        <v>18420.2795622592</v>
      </c>
      <c r="AW435" s="44" t="n">
        <f aca="false">0.35*AL435/$AM$451*$AY435</f>
        <v>0.00320374180206537</v>
      </c>
      <c r="AX435" s="43" t="n">
        <f aca="false">AW435*$J$451</f>
        <v>18685.5869836529</v>
      </c>
      <c r="AY435" s="35" t="n">
        <v>1.00290783643486</v>
      </c>
      <c r="AZ435" s="35"/>
    </row>
    <row r="436" customFormat="false" ht="13.8" hidden="false" customHeight="false" outlineLevel="0" collapsed="false">
      <c r="A436" s="13" t="s">
        <v>32</v>
      </c>
      <c r="B436" s="14"/>
      <c r="C436" s="14"/>
      <c r="D436" s="14"/>
      <c r="E436" s="14"/>
      <c r="F436" s="14"/>
      <c r="G436" s="14"/>
      <c r="H436" s="14"/>
      <c r="I436" s="15" t="n">
        <f aca="false">AO436+AQ436+AS436+AU436+AW436</f>
        <v>0.0239099475929913</v>
      </c>
      <c r="J436" s="43" t="n">
        <f aca="false">AP436+AR436+AT436+AV436+AX436</f>
        <v>139453</v>
      </c>
      <c r="K436" s="15" t="n">
        <f aca="false">I436-DatosMinisterio!J436</f>
        <v>0</v>
      </c>
      <c r="L436" s="43" t="n">
        <f aca="false">J436-DatosMinisterio!K436</f>
        <v>0</v>
      </c>
      <c r="M436" s="44" t="n">
        <f aca="false">N436/N$451</f>
        <v>0.0206762560857923</v>
      </c>
      <c r="N436" s="43" t="n">
        <f aca="false">DatosMinisterio!L436</f>
        <v>2291262</v>
      </c>
      <c r="O436" s="43" t="n">
        <f aca="false">N436-DatosMinisterio!L436</f>
        <v>0</v>
      </c>
      <c r="P436" s="14" t="n">
        <f aca="false">N436+J436</f>
        <v>2430715</v>
      </c>
      <c r="Q436" s="43" t="n">
        <f aca="false">P436-DatosMinisterio!M436</f>
        <v>0</v>
      </c>
      <c r="S436" s="14" t="n">
        <f aca="false">B436+DatosMinisterio!B436</f>
        <v>7854</v>
      </c>
      <c r="T436" s="14" t="n">
        <f aca="false">C436+DatosMinisterio!C436</f>
        <v>40</v>
      </c>
      <c r="U436" s="14" t="n">
        <f aca="false">D436+DatosMinisterio!D436</f>
        <v>304.272727272727</v>
      </c>
      <c r="V436" s="14" t="n">
        <f aca="false">E436+DatosMinisterio!E436</f>
        <v>141.090909090909</v>
      </c>
      <c r="W436" s="14" t="n">
        <f aca="false">F436+DatosMinisterio!F436</f>
        <v>8</v>
      </c>
      <c r="X436" s="14" t="n">
        <f aca="false">G436+DatosMinisterio!G436</f>
        <v>23</v>
      </c>
      <c r="Y436" s="14" t="n">
        <f aca="false">H436+DatosMinisterio!H436</f>
        <v>3</v>
      </c>
      <c r="Z436" s="14" t="n">
        <f aca="false">X436+0.33*Y436</f>
        <v>23.99</v>
      </c>
      <c r="AC436" s="50" t="n">
        <f aca="false">IF(T436&gt;0,S436/T436,0)</f>
        <v>196.35</v>
      </c>
      <c r="AD436" s="51" t="n">
        <f aca="false">EXP((((AC436-AC$451)/AC$452+2)/4-1.9)^3)</f>
        <v>0.0549935254887542</v>
      </c>
      <c r="AE436" s="52" t="n">
        <f aca="false">S436/U436</f>
        <v>25.8123692859277</v>
      </c>
      <c r="AF436" s="51" t="n">
        <f aca="false">EXP((((AE436-AE$451)/AE$452+2)/4-1.9)^3)</f>
        <v>0.297357456942692</v>
      </c>
      <c r="AG436" s="51" t="n">
        <f aca="false">V436/U436</f>
        <v>0.463698834777413</v>
      </c>
      <c r="AH436" s="51" t="n">
        <f aca="false">EXP((((AG436-AG$451)/AG$452+2)/4-1.9)^3)</f>
        <v>0.0383129668164114</v>
      </c>
      <c r="AI436" s="51" t="n">
        <f aca="false">W436/U436</f>
        <v>0.0262922019719152</v>
      </c>
      <c r="AJ436" s="51" t="n">
        <f aca="false">EXP((((AI436-AI$451)/AI$452+2)/4-1.9)^3)</f>
        <v>0.0208612141369784</v>
      </c>
      <c r="AK436" s="51" t="n">
        <f aca="false">Z436/U436</f>
        <v>0.0788437406632806</v>
      </c>
      <c r="AL436" s="51" t="n">
        <f aca="false">EXP((((AK436-AK$451)/AK$452+2)/4-1.9)^3)</f>
        <v>0.0245525991782328</v>
      </c>
      <c r="AM436" s="51" t="n">
        <f aca="false">0.01*AD436+0.15*AF436+0.24*AH436+0.25*AJ436+0.35*AL436</f>
        <v>0.0681573790788562</v>
      </c>
      <c r="AO436" s="44" t="n">
        <f aca="false">0.01*AD436/$AM$451*$AY436</f>
        <v>0.000192920022770924</v>
      </c>
      <c r="AP436" s="43" t="n">
        <f aca="false">AO436*$J$451</f>
        <v>1125.19175672973</v>
      </c>
      <c r="AQ436" s="44" t="n">
        <f aca="false">0.15*AF436/$AM$451*$AY436</f>
        <v>0.0156471712409725</v>
      </c>
      <c r="AR436" s="43" t="n">
        <f aca="false">AQ436*$J$451</f>
        <v>91260.9683723004</v>
      </c>
      <c r="AS436" s="44" t="n">
        <f aca="false">0.24*AH436/$AM$451*$AY436</f>
        <v>0.00322569103833369</v>
      </c>
      <c r="AT436" s="43" t="n">
        <f aca="false">AS436*$J$451</f>
        <v>18813.6042799444</v>
      </c>
      <c r="AU436" s="44" t="n">
        <f aca="false">0.25*AJ436/$AM$451*$AY436</f>
        <v>0.0018295544205281</v>
      </c>
      <c r="AV436" s="43" t="n">
        <f aca="false">AU436*$J$451</f>
        <v>10670.740770703</v>
      </c>
      <c r="AW436" s="44" t="n">
        <f aca="false">0.35*AL436/$AM$451*$AY436</f>
        <v>0.00301461087038607</v>
      </c>
      <c r="AX436" s="43" t="n">
        <f aca="false">AW436*$J$451</f>
        <v>17582.4948203224</v>
      </c>
      <c r="AY436" s="35" t="n">
        <v>0.997272727373738</v>
      </c>
      <c r="AZ436" s="35"/>
    </row>
    <row r="437" customFormat="false" ht="13.8" hidden="false" customHeight="false" outlineLevel="0" collapsed="false">
      <c r="A437" s="13" t="s">
        <v>33</v>
      </c>
      <c r="B437" s="14"/>
      <c r="C437" s="14"/>
      <c r="D437" s="14"/>
      <c r="E437" s="14"/>
      <c r="F437" s="14"/>
      <c r="G437" s="14"/>
      <c r="H437" s="14"/>
      <c r="I437" s="15" t="n">
        <f aca="false">AO437+AQ437+AS437+AU437+AW437</f>
        <v>0.0242616022903676</v>
      </c>
      <c r="J437" s="43" t="n">
        <f aca="false">AP437+AR437+AT437+AV437+AX437</f>
        <v>141504</v>
      </c>
      <c r="K437" s="15" t="n">
        <f aca="false">I437-DatosMinisterio!J437</f>
        <v>-9.36750677027476E-017</v>
      </c>
      <c r="L437" s="43" t="n">
        <f aca="false">J437-DatosMinisterio!K437</f>
        <v>0</v>
      </c>
      <c r="M437" s="44" t="n">
        <f aca="false">N437/N$451</f>
        <v>0.0202152580775336</v>
      </c>
      <c r="N437" s="43" t="n">
        <f aca="false">DatosMinisterio!L437</f>
        <v>2240176</v>
      </c>
      <c r="O437" s="43" t="n">
        <f aca="false">N437-DatosMinisterio!L437</f>
        <v>0</v>
      </c>
      <c r="P437" s="14" t="n">
        <f aca="false">N437+J437</f>
        <v>2381680</v>
      </c>
      <c r="Q437" s="43" t="n">
        <f aca="false">P437-DatosMinisterio!M437</f>
        <v>0</v>
      </c>
      <c r="S437" s="14" t="n">
        <f aca="false">B437+DatosMinisterio!B437</f>
        <v>8829</v>
      </c>
      <c r="T437" s="14" t="n">
        <f aca="false">C437+DatosMinisterio!C437</f>
        <v>38</v>
      </c>
      <c r="U437" s="14" t="n">
        <f aca="false">D437+DatosMinisterio!D437</f>
        <v>410.886363636364</v>
      </c>
      <c r="V437" s="14" t="n">
        <f aca="false">E437+DatosMinisterio!E437</f>
        <v>245.340909090909</v>
      </c>
      <c r="W437" s="14" t="n">
        <f aca="false">F437+DatosMinisterio!F437</f>
        <v>10</v>
      </c>
      <c r="X437" s="14" t="n">
        <f aca="false">G437+DatosMinisterio!G437</f>
        <v>28</v>
      </c>
      <c r="Y437" s="14" t="n">
        <f aca="false">H437+DatosMinisterio!H437</f>
        <v>12</v>
      </c>
      <c r="Z437" s="14" t="n">
        <f aca="false">X437+0.33*Y437</f>
        <v>31.96</v>
      </c>
      <c r="AC437" s="50" t="n">
        <f aca="false">IF(T437&gt;0,S437/T437,0)</f>
        <v>232.342105263158</v>
      </c>
      <c r="AD437" s="51" t="n">
        <f aca="false">EXP((((AC437-AC$451)/AC$452+2)/4-1.9)^3)</f>
        <v>0.0990866194708929</v>
      </c>
      <c r="AE437" s="52" t="n">
        <f aca="false">S437/U437</f>
        <v>21.4876929033685</v>
      </c>
      <c r="AF437" s="51" t="n">
        <f aca="false">EXP((((AE437-AE$451)/AE$452+2)/4-1.9)^3)</f>
        <v>0.103412073950753</v>
      </c>
      <c r="AG437" s="51" t="n">
        <f aca="false">V437/U437</f>
        <v>0.5971016096023</v>
      </c>
      <c r="AH437" s="51" t="n">
        <f aca="false">EXP((((AG437-AG$451)/AG$452+2)/4-1.9)^3)</f>
        <v>0.160677407689838</v>
      </c>
      <c r="AI437" s="51" t="n">
        <f aca="false">W437/U437</f>
        <v>0.0243376292936556</v>
      </c>
      <c r="AJ437" s="51" t="n">
        <f aca="false">EXP((((AI437-AI$451)/AI$452+2)/4-1.9)^3)</f>
        <v>0.019740466417253</v>
      </c>
      <c r="AK437" s="51" t="n">
        <f aca="false">Z437/U437</f>
        <v>0.0777830632225233</v>
      </c>
      <c r="AL437" s="51" t="n">
        <f aca="false">EXP((((AK437-AK$451)/AK$452+2)/4-1.9)^3)</f>
        <v>0.0242892290730571</v>
      </c>
      <c r="AM437" s="51" t="n">
        <f aca="false">0.01*AD437+0.15*AF437+0.24*AH437+0.25*AJ437+0.35*AL437</f>
        <v>0.0685016019127662</v>
      </c>
      <c r="AO437" s="44" t="n">
        <f aca="false">0.01*AD437/$AM$451*$AY437</f>
        <v>0.000350940720621568</v>
      </c>
      <c r="AP437" s="43" t="n">
        <f aca="false">AO437*$J$451</f>
        <v>2046.83578341197</v>
      </c>
      <c r="AQ437" s="44" t="n">
        <f aca="false">0.15*AF437/$AM$451*$AY437</f>
        <v>0.00549390643464865</v>
      </c>
      <c r="AR437" s="43" t="n">
        <f aca="false">AQ437*$J$451</f>
        <v>32042.8027310121</v>
      </c>
      <c r="AS437" s="44" t="n">
        <f aca="false">0.24*AH437/$AM$451*$AY437</f>
        <v>0.0136579277105341</v>
      </c>
      <c r="AT437" s="43" t="n">
        <f aca="false">AS437*$J$451</f>
        <v>79658.8526850396</v>
      </c>
      <c r="AU437" s="44" t="n">
        <f aca="false">0.25*AJ437/$AM$451*$AY437</f>
        <v>0.00174789834058061</v>
      </c>
      <c r="AV437" s="43" t="n">
        <f aca="false">AU437*$J$451</f>
        <v>10194.4877269592</v>
      </c>
      <c r="AW437" s="44" t="n">
        <f aca="false">0.35*AL437/$AM$451*$AY437</f>
        <v>0.00301092908398267</v>
      </c>
      <c r="AX437" s="43" t="n">
        <f aca="false">AW437*$J$451</f>
        <v>17561.0210735767</v>
      </c>
      <c r="AY437" s="35" t="n">
        <v>1.0068550476247</v>
      </c>
      <c r="AZ437" s="35"/>
    </row>
    <row r="438" customFormat="false" ht="13.8" hidden="false" customHeight="false" outlineLevel="0" collapsed="false">
      <c r="A438" s="13" t="s">
        <v>34</v>
      </c>
      <c r="B438" s="14"/>
      <c r="C438" s="14"/>
      <c r="D438" s="14"/>
      <c r="E438" s="14"/>
      <c r="F438" s="14"/>
      <c r="G438" s="14"/>
      <c r="H438" s="14"/>
      <c r="I438" s="15" t="n">
        <f aca="false">AO438+AQ438+AS438+AU438+AW438</f>
        <v>0.0179325035585535</v>
      </c>
      <c r="J438" s="43" t="n">
        <f aca="false">AP438+AR438+AT438+AV438+AX438</f>
        <v>104590</v>
      </c>
      <c r="K438" s="15" t="n">
        <f aca="false">I438-DatosMinisterio!J438</f>
        <v>0</v>
      </c>
      <c r="L438" s="43" t="n">
        <f aca="false">J438-DatosMinisterio!K438</f>
        <v>0</v>
      </c>
      <c r="M438" s="44" t="n">
        <f aca="false">N438/N$451</f>
        <v>0.0213670041095203</v>
      </c>
      <c r="N438" s="43" t="n">
        <f aca="false">DatosMinisterio!L438</f>
        <v>2367808</v>
      </c>
      <c r="O438" s="43" t="n">
        <f aca="false">N438-DatosMinisterio!L438</f>
        <v>0</v>
      </c>
      <c r="P438" s="14" t="n">
        <f aca="false">N438+J438</f>
        <v>2472398</v>
      </c>
      <c r="Q438" s="43" t="n">
        <f aca="false">P438-DatosMinisterio!M438</f>
        <v>0</v>
      </c>
      <c r="S438" s="14" t="n">
        <f aca="false">B438+DatosMinisterio!B438</f>
        <v>7455</v>
      </c>
      <c r="T438" s="14" t="n">
        <f aca="false">C438+DatosMinisterio!C438</f>
        <v>40</v>
      </c>
      <c r="U438" s="14" t="n">
        <f aca="false">D438+DatosMinisterio!D438</f>
        <v>451.613636363636</v>
      </c>
      <c r="V438" s="14" t="n">
        <f aca="false">E438+DatosMinisterio!E438</f>
        <v>236.568181818182</v>
      </c>
      <c r="W438" s="14" t="n">
        <f aca="false">F438+DatosMinisterio!F438</f>
        <v>23</v>
      </c>
      <c r="X438" s="14" t="n">
        <f aca="false">G438+DatosMinisterio!G438</f>
        <v>67</v>
      </c>
      <c r="Y438" s="14" t="n">
        <f aca="false">H438+DatosMinisterio!H438</f>
        <v>20</v>
      </c>
      <c r="Z438" s="14" t="n">
        <f aca="false">X438+0.33*Y438</f>
        <v>73.6</v>
      </c>
      <c r="AC438" s="50" t="n">
        <f aca="false">IF(T438&gt;0,S438/T438,0)</f>
        <v>186.375</v>
      </c>
      <c r="AD438" s="51" t="n">
        <f aca="false">EXP((((AC438-AC$451)/AC$452+2)/4-1.9)^3)</f>
        <v>0.0459697876760426</v>
      </c>
      <c r="AE438" s="52" t="n">
        <f aca="false">S438/U438</f>
        <v>16.5074732021539</v>
      </c>
      <c r="AF438" s="51" t="n">
        <f aca="false">EXP((((AE438-AE$451)/AE$452+2)/4-1.9)^3)</f>
        <v>0.0167394477739748</v>
      </c>
      <c r="AG438" s="51" t="n">
        <f aca="false">V438/U438</f>
        <v>0.523828695083288</v>
      </c>
      <c r="AH438" s="51" t="n">
        <f aca="false">EXP((((AG438-AG$451)/AG$452+2)/4-1.9)^3)</f>
        <v>0.0782771759841438</v>
      </c>
      <c r="AI438" s="51" t="n">
        <f aca="false">W438/U438</f>
        <v>0.0509284887524534</v>
      </c>
      <c r="AJ438" s="51" t="n">
        <f aca="false">EXP((((AI438-AI$451)/AI$452+2)/4-1.9)^3)</f>
        <v>0.0400497529363862</v>
      </c>
      <c r="AK438" s="51" t="n">
        <f aca="false">Z438/U438</f>
        <v>0.162971164007851</v>
      </c>
      <c r="AL438" s="51" t="n">
        <f aca="false">EXP((((AK438-AK$451)/AK$452+2)/4-1.9)^3)</f>
        <v>0.0541301944033208</v>
      </c>
      <c r="AM438" s="51" t="n">
        <f aca="false">0.01*AD438+0.15*AF438+0.24*AH438+0.25*AJ438+0.35*AL438</f>
        <v>0.05071514355431</v>
      </c>
      <c r="AO438" s="44" t="n">
        <f aca="false">0.01*AD438/$AM$451*$AY438</f>
        <v>0.000162545804529528</v>
      </c>
      <c r="AP438" s="43" t="n">
        <f aca="false">AO438*$J$451</f>
        <v>948.036376528938</v>
      </c>
      <c r="AQ438" s="44" t="n">
        <f aca="false">0.15*AF438/$AM$451*$AY438</f>
        <v>0.000887841931632017</v>
      </c>
      <c r="AR438" s="43" t="n">
        <f aca="false">AQ438*$J$451</f>
        <v>5178.2723659408</v>
      </c>
      <c r="AS438" s="44" t="n">
        <f aca="false">0.24*AH438/$AM$451*$AY438</f>
        <v>0.00664277675745182</v>
      </c>
      <c r="AT438" s="43" t="n">
        <f aca="false">AS438*$J$451</f>
        <v>38743.5038723577</v>
      </c>
      <c r="AU438" s="44" t="n">
        <f aca="false">0.25*AJ438/$AM$451*$AY438</f>
        <v>0.00354032487496479</v>
      </c>
      <c r="AV438" s="43" t="n">
        <f aca="false">AU438*$J$451</f>
        <v>20648.6828491914</v>
      </c>
      <c r="AW438" s="44" t="n">
        <f aca="false">0.35*AL438/$AM$451*$AY438</f>
        <v>0.00669901418997537</v>
      </c>
      <c r="AX438" s="43" t="n">
        <f aca="false">AW438*$J$451</f>
        <v>39071.5045359813</v>
      </c>
      <c r="AY438" s="35" t="n">
        <v>1.00519765447653</v>
      </c>
      <c r="AZ438" s="35"/>
    </row>
    <row r="439" customFormat="false" ht="13.8" hidden="false" customHeight="false" outlineLevel="0" collapsed="false">
      <c r="A439" s="13" t="s">
        <v>35</v>
      </c>
      <c r="B439" s="14"/>
      <c r="C439" s="14"/>
      <c r="D439" s="14"/>
      <c r="E439" s="14"/>
      <c r="F439" s="14"/>
      <c r="G439" s="14"/>
      <c r="H439" s="14"/>
      <c r="I439" s="15" t="n">
        <f aca="false">AO439+AQ439+AS439+AU439+AW439</f>
        <v>0.00632909873181416</v>
      </c>
      <c r="J439" s="43" t="n">
        <f aca="false">AP439+AR439+AT439+AV439+AX439</f>
        <v>36913.9999999999</v>
      </c>
      <c r="K439" s="15" t="n">
        <f aca="false">I439-DatosMinisterio!J439</f>
        <v>0</v>
      </c>
      <c r="L439" s="43" t="n">
        <f aca="false">J439-DatosMinisterio!K439</f>
        <v>0</v>
      </c>
      <c r="M439" s="44" t="n">
        <f aca="false">N439/N$451</f>
        <v>0.0107177299341268</v>
      </c>
      <c r="N439" s="43" t="n">
        <f aca="false">DatosMinisterio!L439</f>
        <v>1187697</v>
      </c>
      <c r="O439" s="43" t="n">
        <f aca="false">N439-DatosMinisterio!L439</f>
        <v>0</v>
      </c>
      <c r="P439" s="14" t="n">
        <f aca="false">N439+J439</f>
        <v>1224611</v>
      </c>
      <c r="Q439" s="43" t="n">
        <f aca="false">P439-DatosMinisterio!M439</f>
        <v>0</v>
      </c>
      <c r="S439" s="14" t="n">
        <f aca="false">B439+DatosMinisterio!B439</f>
        <v>3490</v>
      </c>
      <c r="T439" s="14" t="n">
        <f aca="false">C439+DatosMinisterio!C439</f>
        <v>53</v>
      </c>
      <c r="U439" s="14" t="n">
        <f aca="false">D439+DatosMinisterio!D439</f>
        <v>243.986988943815</v>
      </c>
      <c r="V439" s="14" t="n">
        <f aca="false">E439+DatosMinisterio!E439</f>
        <v>68.2102272727273</v>
      </c>
      <c r="W439" s="14" t="n">
        <f aca="false">F439+DatosMinisterio!F439</f>
        <v>8</v>
      </c>
      <c r="X439" s="14" t="n">
        <f aca="false">G439+DatosMinisterio!G439</f>
        <v>20</v>
      </c>
      <c r="Y439" s="14" t="n">
        <f aca="false">H439+DatosMinisterio!H439</f>
        <v>11</v>
      </c>
      <c r="Z439" s="14" t="n">
        <f aca="false">X439+0.33*Y439</f>
        <v>23.63</v>
      </c>
      <c r="AC439" s="50" t="n">
        <f aca="false">IF(T439&gt;0,S439/T439,0)</f>
        <v>65.8490566037736</v>
      </c>
      <c r="AD439" s="51" t="n">
        <f aca="false">EXP((((AC439-AC$451)/AC$452+2)/4-1.9)^3)</f>
        <v>0.00285392073127853</v>
      </c>
      <c r="AE439" s="52" t="n">
        <f aca="false">S439/U439</f>
        <v>14.304041437241</v>
      </c>
      <c r="AF439" s="51" t="n">
        <f aca="false">EXP((((AE439-AE$451)/AE$452+2)/4-1.9)^3)</f>
        <v>0.00587899788859095</v>
      </c>
      <c r="AG439" s="51" t="n">
        <f aca="false">V439/U439</f>
        <v>0.279565019298774</v>
      </c>
      <c r="AH439" s="51" t="n">
        <f aca="false">EXP((((AG439-AG$451)/AG$452+2)/4-1.9)^3)</f>
        <v>0.00192469838959832</v>
      </c>
      <c r="AI439" s="51" t="n">
        <f aca="false">W439/U439</f>
        <v>0.0327886336670282</v>
      </c>
      <c r="AJ439" s="51" t="n">
        <f aca="false">EXP((((AI439-AI$451)/AI$452+2)/4-1.9)^3)</f>
        <v>0.0249707422836392</v>
      </c>
      <c r="AK439" s="51" t="n">
        <f aca="false">Z439/U439</f>
        <v>0.0968494266939844</v>
      </c>
      <c r="AL439" s="51" t="n">
        <f aca="false">EXP((((AK439-AK$451)/AK$452+2)/4-1.9)^3)</f>
        <v>0.0293921141498374</v>
      </c>
      <c r="AM439" s="51" t="n">
        <f aca="false">0.01*AD439+0.15*AF439+0.24*AH439+0.25*AJ439+0.35*AL439</f>
        <v>0.0179022420274579</v>
      </c>
      <c r="AO439" s="44" t="n">
        <f aca="false">0.01*AD439/$AM$451*$AY439</f>
        <v>1.00896558393798E-005</v>
      </c>
      <c r="AP439" s="43" t="n">
        <f aca="false">AO439*$J$451</f>
        <v>58.8471710486505</v>
      </c>
      <c r="AQ439" s="44" t="n">
        <f aca="false">0.15*AF439/$AM$451*$AY439</f>
        <v>0.00031176618568738</v>
      </c>
      <c r="AR439" s="43" t="n">
        <f aca="false">AQ439*$J$451</f>
        <v>1818.3532073239</v>
      </c>
      <c r="AS439" s="44" t="n">
        <f aca="false">0.24*AH439/$AM$451*$AY439</f>
        <v>0.000163308342515505</v>
      </c>
      <c r="AT439" s="43" t="n">
        <f aca="false">AS439*$J$451</f>
        <v>952.483822904334</v>
      </c>
      <c r="AU439" s="44" t="n">
        <f aca="false">0.25*AJ439/$AM$451*$AY439</f>
        <v>0.00220701816394614</v>
      </c>
      <c r="AV439" s="43" t="n">
        <f aca="false">AU439*$J$451</f>
        <v>12872.2701218718</v>
      </c>
      <c r="AW439" s="44" t="n">
        <f aca="false">0.35*AL439/$AM$451*$AY439</f>
        <v>0.00363691638382575</v>
      </c>
      <c r="AX439" s="43" t="n">
        <f aca="false">AW439*$J$451</f>
        <v>21212.0456768513</v>
      </c>
      <c r="AY439" s="35" t="n">
        <v>1.00503837907104</v>
      </c>
      <c r="AZ439" s="35"/>
    </row>
    <row r="440" customFormat="false" ht="13.8" hidden="false" customHeight="false" outlineLevel="0" collapsed="false">
      <c r="A440" s="13" t="s">
        <v>36</v>
      </c>
      <c r="B440" s="14"/>
      <c r="C440" s="14"/>
      <c r="D440" s="14"/>
      <c r="E440" s="14"/>
      <c r="F440" s="14"/>
      <c r="G440" s="14"/>
      <c r="H440" s="14"/>
      <c r="I440" s="15" t="n">
        <f aca="false">AO440+AQ440+AS440+AU440+AW440</f>
        <v>0.116385360054289</v>
      </c>
      <c r="J440" s="43" t="n">
        <f aca="false">AP440+AR440+AT440+AV440+AX440</f>
        <v>678808.999999999</v>
      </c>
      <c r="K440" s="15" t="n">
        <f aca="false">I440-DatosMinisterio!J440</f>
        <v>-5.55111512312578E-016</v>
      </c>
      <c r="L440" s="43" t="n">
        <f aca="false">J440-DatosMinisterio!K440</f>
        <v>0</v>
      </c>
      <c r="M440" s="44" t="n">
        <f aca="false">N440/N$451</f>
        <v>0.0492237513111475</v>
      </c>
      <c r="N440" s="43" t="n">
        <f aca="false">DatosMinisterio!L440</f>
        <v>5454784</v>
      </c>
      <c r="O440" s="43" t="n">
        <f aca="false">N440-DatosMinisterio!L440</f>
        <v>0</v>
      </c>
      <c r="P440" s="14" t="n">
        <f aca="false">N440+J440</f>
        <v>6133593</v>
      </c>
      <c r="Q440" s="43" t="n">
        <f aca="false">P440-DatosMinisterio!M440</f>
        <v>0</v>
      </c>
      <c r="S440" s="14" t="n">
        <f aca="false">B440+DatosMinisterio!B440</f>
        <v>5342</v>
      </c>
      <c r="T440" s="14" t="n">
        <f aca="false">C440+DatosMinisterio!C440</f>
        <v>19</v>
      </c>
      <c r="U440" s="14" t="n">
        <f aca="false">D440+DatosMinisterio!D440</f>
        <v>235.068181818182</v>
      </c>
      <c r="V440" s="14" t="n">
        <f aca="false">E440+DatosMinisterio!E440</f>
        <v>202.431818181818</v>
      </c>
      <c r="W440" s="14" t="n">
        <f aca="false">F440+DatosMinisterio!F440</f>
        <v>36</v>
      </c>
      <c r="X440" s="14" t="n">
        <f aca="false">G440+DatosMinisterio!G440</f>
        <v>69</v>
      </c>
      <c r="Y440" s="14" t="n">
        <f aca="false">H440+DatosMinisterio!H440</f>
        <v>35</v>
      </c>
      <c r="Z440" s="14" t="n">
        <f aca="false">X440+0.33*Y440</f>
        <v>80.55</v>
      </c>
      <c r="AC440" s="50" t="n">
        <f aca="false">IF(T440&gt;0,S440/T440,0)</f>
        <v>281.157894736842</v>
      </c>
      <c r="AD440" s="51" t="n">
        <f aca="false">EXP((((AC440-AC$451)/AC$452+2)/4-1.9)^3)</f>
        <v>0.192294817654754</v>
      </c>
      <c r="AE440" s="52" t="n">
        <f aca="false">S440/U440</f>
        <v>22.7253214734603</v>
      </c>
      <c r="AF440" s="51" t="n">
        <f aca="false">EXP((((AE440-AE$451)/AE$452+2)/4-1.9)^3)</f>
        <v>0.146405153335069</v>
      </c>
      <c r="AG440" s="51" t="n">
        <f aca="false">V440/U440</f>
        <v>0.861162138644492</v>
      </c>
      <c r="AH440" s="51" t="n">
        <f aca="false">EXP((((AG440-AG$451)/AG$452+2)/4-1.9)^3)</f>
        <v>0.701655475592033</v>
      </c>
      <c r="AI440" s="51" t="n">
        <f aca="false">W440/U440</f>
        <v>0.15314705597989</v>
      </c>
      <c r="AJ440" s="51" t="n">
        <f aca="false">EXP((((AI440-AI$451)/AI$452+2)/4-1.9)^3)</f>
        <v>0.276219227339152</v>
      </c>
      <c r="AK440" s="51" t="n">
        <f aca="false">Z440/U440</f>
        <v>0.342666537755003</v>
      </c>
      <c r="AL440" s="51" t="n">
        <f aca="false">EXP((((AK440-AK$451)/AK$452+2)/4-1.9)^3)</f>
        <v>0.197706542348872</v>
      </c>
      <c r="AM440" s="51" t="n">
        <f aca="false">0.01*AD440+0.15*AF440+0.24*AH440+0.25*AJ440+0.35*AL440</f>
        <v>0.330533131975789</v>
      </c>
      <c r="AO440" s="44" t="n">
        <f aca="false">0.01*AD440/$AM$451*$AY440</f>
        <v>0.000677097072101135</v>
      </c>
      <c r="AP440" s="43" t="n">
        <f aca="false">AO440*$J$451</f>
        <v>3949.11856784653</v>
      </c>
      <c r="AQ440" s="44" t="n">
        <f aca="false">0.15*AF440/$AM$451*$AY440</f>
        <v>0.00773269674185954</v>
      </c>
      <c r="AR440" s="43" t="n">
        <f aca="false">AQ440*$J$451</f>
        <v>45100.3815273369</v>
      </c>
      <c r="AS440" s="44" t="n">
        <f aca="false">0.24*AH440/$AM$451*$AY440</f>
        <v>0.059295060442043</v>
      </c>
      <c r="AT440" s="43" t="n">
        <f aca="false">AS440*$J$451</f>
        <v>345834.052193743</v>
      </c>
      <c r="AU440" s="44" t="n">
        <f aca="false">0.25*AJ440/$AM$451*$AY440</f>
        <v>0.0243151677682191</v>
      </c>
      <c r="AV440" s="43" t="n">
        <f aca="false">AU440*$J$451</f>
        <v>141816.416685723</v>
      </c>
      <c r="AW440" s="44" t="n">
        <f aca="false">0.35*AL440/$AM$451*$AY440</f>
        <v>0.0243653380300666</v>
      </c>
      <c r="AX440" s="43" t="n">
        <f aca="false">AW440*$J$451</f>
        <v>142109.031025349</v>
      </c>
      <c r="AY440" s="35" t="n">
        <v>1.00099418749916</v>
      </c>
      <c r="AZ440" s="35"/>
    </row>
    <row r="441" customFormat="false" ht="13.8" hidden="false" customHeight="false" outlineLevel="0" collapsed="false">
      <c r="A441" s="13" t="s">
        <v>37</v>
      </c>
      <c r="B441" s="14"/>
      <c r="C441" s="14"/>
      <c r="D441" s="14"/>
      <c r="E441" s="14"/>
      <c r="F441" s="14"/>
      <c r="G441" s="14"/>
      <c r="H441" s="14"/>
      <c r="I441" s="15" t="n">
        <f aca="false">AO441+AQ441+AS441+AU441+AW441</f>
        <v>0.00738389136870315</v>
      </c>
      <c r="J441" s="43" t="n">
        <f aca="false">AP441+AR441+AT441+AV441+AX441</f>
        <v>43065.9999999998</v>
      </c>
      <c r="K441" s="15" t="n">
        <f aca="false">I441-DatosMinisterio!J441</f>
        <v>-3.03576608295941E-017</v>
      </c>
      <c r="L441" s="43" t="n">
        <f aca="false">J441-DatosMinisterio!K441</f>
        <v>-1.67347025126219E-010</v>
      </c>
      <c r="M441" s="44" t="n">
        <f aca="false">N441/N$451</f>
        <v>0.0102941633109493</v>
      </c>
      <c r="N441" s="43" t="n">
        <f aca="false">DatosMinisterio!L441</f>
        <v>1140759</v>
      </c>
      <c r="O441" s="43" t="n">
        <f aca="false">N441-DatosMinisterio!L441</f>
        <v>0</v>
      </c>
      <c r="P441" s="14" t="n">
        <f aca="false">N441+J441</f>
        <v>1183825</v>
      </c>
      <c r="Q441" s="43" t="n">
        <f aca="false">P441-DatosMinisterio!M441</f>
        <v>0</v>
      </c>
      <c r="S441" s="14" t="n">
        <f aca="false">B441+DatosMinisterio!B441</f>
        <v>2675</v>
      </c>
      <c r="T441" s="14" t="n">
        <f aca="false">C441+DatosMinisterio!C441</f>
        <v>21</v>
      </c>
      <c r="U441" s="14" t="n">
        <f aca="false">D441+DatosMinisterio!D441</f>
        <v>126.477272727273</v>
      </c>
      <c r="V441" s="14" t="n">
        <f aca="false">E441+DatosMinisterio!E441</f>
        <v>39.1363636363636</v>
      </c>
      <c r="W441" s="14" t="n">
        <f aca="false">F441+DatosMinisterio!F441</f>
        <v>0</v>
      </c>
      <c r="X441" s="14" t="n">
        <f aca="false">G441+DatosMinisterio!G441</f>
        <v>0</v>
      </c>
      <c r="Y441" s="14" t="n">
        <f aca="false">H441+DatosMinisterio!H441</f>
        <v>0</v>
      </c>
      <c r="Z441" s="14" t="n">
        <f aca="false">X441+0.33*Y441</f>
        <v>0</v>
      </c>
      <c r="AC441" s="50" t="n">
        <f aca="false">IF(T441&gt;0,S441/T441,0)</f>
        <v>127.380952380952</v>
      </c>
      <c r="AD441" s="51" t="n">
        <f aca="false">EXP((((AC441-AC$451)/AC$452+2)/4-1.9)^3)</f>
        <v>0.0136706175678518</v>
      </c>
      <c r="AE441" s="52" t="n">
        <f aca="false">S441/U441</f>
        <v>21.1500449236298</v>
      </c>
      <c r="AF441" s="51" t="n">
        <f aca="false">EXP((((AE441-AE$451)/AE$452+2)/4-1.9)^3)</f>
        <v>0.0934185643759617</v>
      </c>
      <c r="AG441" s="51" t="n">
        <f aca="false">V441/U441</f>
        <v>0.30943396226415</v>
      </c>
      <c r="AH441" s="51" t="n">
        <f aca="false">EXP((((AG441-AG$451)/AG$452+2)/4-1.9)^3)</f>
        <v>0.00341974314222944</v>
      </c>
      <c r="AI441" s="51" t="n">
        <f aca="false">W441/U441</f>
        <v>0</v>
      </c>
      <c r="AJ441" s="51" t="n">
        <f aca="false">EXP((((AI441-AI$451)/AI$452+2)/4-1.9)^3)</f>
        <v>0.00949253213891416</v>
      </c>
      <c r="AK441" s="51" t="n">
        <f aca="false">Z441/U441</f>
        <v>0</v>
      </c>
      <c r="AL441" s="51" t="n">
        <f aca="false">EXP((((AK441-AK$451)/AK$452+2)/4-1.9)^3)</f>
        <v>0.0103902427696829</v>
      </c>
      <c r="AM441" s="51" t="n">
        <f aca="false">0.01*AD441+0.15*AF441+0.24*AH441+0.25*AJ441+0.35*AL441</f>
        <v>0.0209799471903254</v>
      </c>
      <c r="AO441" s="44" t="n">
        <f aca="false">0.01*AD441/$AM$451*$AY441</f>
        <v>4.81137317212364E-005</v>
      </c>
      <c r="AP441" s="43" t="n">
        <f aca="false">AO441*$J$451</f>
        <v>280.619779847964</v>
      </c>
      <c r="AQ441" s="44" t="n">
        <f aca="false">0.15*AF441/$AM$451*$AY441</f>
        <v>0.00493179886189412</v>
      </c>
      <c r="AR441" s="43" t="n">
        <f aca="false">AQ441*$J$451</f>
        <v>28764.3519088817</v>
      </c>
      <c r="AS441" s="44" t="n">
        <f aca="false">0.24*AH441/$AM$451*$AY441</f>
        <v>0.000288858822859961</v>
      </c>
      <c r="AT441" s="43" t="n">
        <f aca="false">AS441*$J$451</f>
        <v>1684.74770877783</v>
      </c>
      <c r="AU441" s="44" t="n">
        <f aca="false">0.25*AJ441/$AM$451*$AY441</f>
        <v>0.000835224053375923</v>
      </c>
      <c r="AV441" s="43" t="n">
        <f aca="false">AU441*$J$451</f>
        <v>4871.38248473512</v>
      </c>
      <c r="AW441" s="44" t="n">
        <f aca="false">0.35*AL441/$AM$451*$AY441</f>
        <v>0.00127989589885191</v>
      </c>
      <c r="AX441" s="43" t="n">
        <f aca="false">AW441*$J$451</f>
        <v>7464.89811775726</v>
      </c>
      <c r="AY441" s="35" t="n">
        <v>1.00052767999826</v>
      </c>
      <c r="AZ441" s="35"/>
    </row>
    <row r="442" customFormat="false" ht="13.8" hidden="false" customHeight="false" outlineLevel="0" collapsed="false">
      <c r="A442" s="13" t="s">
        <v>38</v>
      </c>
      <c r="B442" s="14"/>
      <c r="C442" s="14"/>
      <c r="D442" s="14"/>
      <c r="E442" s="14"/>
      <c r="F442" s="14"/>
      <c r="G442" s="14"/>
      <c r="H442" s="14"/>
      <c r="I442" s="15" t="n">
        <f aca="false">AO442+AQ442+AS442+AU442+AW442</f>
        <v>0.0699719122025725</v>
      </c>
      <c r="J442" s="43" t="n">
        <f aca="false">AP442+AR442+AT442+AV442+AX442</f>
        <v>408106.000000001</v>
      </c>
      <c r="K442" s="15" t="n">
        <f aca="false">I442-DatosMinisterio!J442</f>
        <v>0</v>
      </c>
      <c r="L442" s="43" t="n">
        <f aca="false">J442-DatosMinisterio!K442</f>
        <v>0</v>
      </c>
      <c r="M442" s="44" t="n">
        <f aca="false">N442/N$451</f>
        <v>0.0324504119649693</v>
      </c>
      <c r="N442" s="43" t="n">
        <f aca="false">DatosMinisterio!L442</f>
        <v>3596028</v>
      </c>
      <c r="O442" s="43" t="n">
        <f aca="false">N442-DatosMinisterio!L442</f>
        <v>0</v>
      </c>
      <c r="P442" s="14" t="n">
        <f aca="false">N442+J442</f>
        <v>4004134</v>
      </c>
      <c r="Q442" s="43" t="n">
        <f aca="false">P442-DatosMinisterio!M442</f>
        <v>0</v>
      </c>
      <c r="S442" s="14" t="n">
        <f aca="false">B442+DatosMinisterio!B442</f>
        <v>7690</v>
      </c>
      <c r="T442" s="14" t="n">
        <f aca="false">C442+DatosMinisterio!C442</f>
        <v>43</v>
      </c>
      <c r="U442" s="14" t="n">
        <f aca="false">D442+DatosMinisterio!D442</f>
        <v>243.636363636364</v>
      </c>
      <c r="V442" s="14" t="n">
        <f aca="false">E442+DatosMinisterio!E442</f>
        <v>159.136363636364</v>
      </c>
      <c r="W442" s="14" t="n">
        <f aca="false">F442+DatosMinisterio!F442</f>
        <v>10</v>
      </c>
      <c r="X442" s="14" t="n">
        <f aca="false">G442+DatosMinisterio!G442</f>
        <v>45</v>
      </c>
      <c r="Y442" s="14" t="n">
        <f aca="false">H442+DatosMinisterio!H442</f>
        <v>25</v>
      </c>
      <c r="Z442" s="14" t="n">
        <f aca="false">X442+0.33*Y442</f>
        <v>53.25</v>
      </c>
      <c r="AC442" s="50" t="n">
        <f aca="false">IF(T442&gt;0,S442/T442,0)</f>
        <v>178.837209302326</v>
      </c>
      <c r="AD442" s="51" t="n">
        <f aca="false">EXP((((AC442-AC$451)/AC$452+2)/4-1.9)^3)</f>
        <v>0.0399549793625919</v>
      </c>
      <c r="AE442" s="52" t="n">
        <f aca="false">S442/U442</f>
        <v>31.5634328358208</v>
      </c>
      <c r="AF442" s="51" t="n">
        <f aca="false">EXP((((AE442-AE$451)/AE$452+2)/4-1.9)^3)</f>
        <v>0.669966044594393</v>
      </c>
      <c r="AG442" s="51" t="n">
        <f aca="false">V442/U442</f>
        <v>0.653171641791045</v>
      </c>
      <c r="AH442" s="51" t="n">
        <f aca="false">EXP((((AG442-AG$451)/AG$452+2)/4-1.9)^3)</f>
        <v>0.251516820207236</v>
      </c>
      <c r="AI442" s="51" t="n">
        <f aca="false">W442/U442</f>
        <v>0.0410447761194029</v>
      </c>
      <c r="AJ442" s="51" t="n">
        <f aca="false">EXP((((AI442-AI$451)/AI$452+2)/4-1.9)^3)</f>
        <v>0.0311268808359526</v>
      </c>
      <c r="AK442" s="51" t="n">
        <f aca="false">Z442/U442</f>
        <v>0.218563432835821</v>
      </c>
      <c r="AL442" s="51" t="n">
        <f aca="false">EXP((((AK442-AK$451)/AK$452+2)/4-1.9)^3)</f>
        <v>0.0853410261927782</v>
      </c>
      <c r="AM442" s="51" t="n">
        <f aca="false">0.01*AD442+0.15*AF442+0.24*AH442+0.25*AJ442+0.35*AL442</f>
        <v>0.198909572708982</v>
      </c>
      <c r="AO442" s="44" t="n">
        <f aca="false">0.01*AD442/$AM$451*$AY442</f>
        <v>0.000140552627505022</v>
      </c>
      <c r="AP442" s="43" t="n">
        <f aca="false">AO442*$J$451</f>
        <v>819.762799028608</v>
      </c>
      <c r="AQ442" s="44" t="n">
        <f aca="false">0.15*AF442/$AM$451*$AY442</f>
        <v>0.035351847032257</v>
      </c>
      <c r="AR442" s="43" t="n">
        <f aca="false">AQ442*$J$451</f>
        <v>206187.031778959</v>
      </c>
      <c r="AS442" s="44" t="n">
        <f aca="false">0.24*AH442/$AM$451*$AY442</f>
        <v>0.0212347099695514</v>
      </c>
      <c r="AT442" s="43" t="n">
        <f aca="false">AS442*$J$451</f>
        <v>123849.874528871</v>
      </c>
      <c r="AU442" s="44" t="n">
        <f aca="false">0.25*AJ442/$AM$451*$AY442</f>
        <v>0.00273743408038458</v>
      </c>
      <c r="AV442" s="43" t="n">
        <f aca="false">AU442*$J$451</f>
        <v>15965.8817037211</v>
      </c>
      <c r="AW442" s="44" t="n">
        <f aca="false">0.35*AL442/$AM$451*$AY442</f>
        <v>0.0105073684928745</v>
      </c>
      <c r="AX442" s="43" t="n">
        <f aca="false">AW442*$J$451</f>
        <v>61283.4491894219</v>
      </c>
      <c r="AY442" s="35" t="n">
        <v>1.00003743629218</v>
      </c>
      <c r="AZ442" s="35"/>
    </row>
    <row r="443" customFormat="false" ht="13.8" hidden="false" customHeight="false" outlineLevel="0" collapsed="false">
      <c r="A443" s="13" t="s">
        <v>39</v>
      </c>
      <c r="B443" s="14"/>
      <c r="C443" s="14"/>
      <c r="D443" s="14"/>
      <c r="E443" s="14"/>
      <c r="F443" s="14"/>
      <c r="G443" s="14"/>
      <c r="H443" s="14"/>
      <c r="I443" s="15" t="n">
        <f aca="false">AO443+AQ443+AS443+AU443+AW443</f>
        <v>0.0105484407346103</v>
      </c>
      <c r="J443" s="43" t="n">
        <f aca="false">AP443+AR443+AT443+AV443+AX443</f>
        <v>61523.0000000001</v>
      </c>
      <c r="K443" s="15" t="n">
        <f aca="false">I443-DatosMinisterio!J443</f>
        <v>0</v>
      </c>
      <c r="L443" s="43" t="n">
        <f aca="false">J443-DatosMinisterio!K443</f>
        <v>0</v>
      </c>
      <c r="M443" s="44" t="n">
        <f aca="false">N443/N$451</f>
        <v>0.0141429092201289</v>
      </c>
      <c r="N443" s="43" t="n">
        <f aca="false">DatosMinisterio!L443</f>
        <v>1567262</v>
      </c>
      <c r="O443" s="43" t="n">
        <f aca="false">N443-DatosMinisterio!L443</f>
        <v>0</v>
      </c>
      <c r="P443" s="14" t="n">
        <f aca="false">N443+J443</f>
        <v>1628785</v>
      </c>
      <c r="Q443" s="43" t="n">
        <f aca="false">P443-DatosMinisterio!M443</f>
        <v>0</v>
      </c>
      <c r="S443" s="14" t="n">
        <f aca="false">B443+DatosMinisterio!B443</f>
        <v>5388</v>
      </c>
      <c r="T443" s="14" t="n">
        <f aca="false">C443+DatosMinisterio!C443</f>
        <v>51</v>
      </c>
      <c r="U443" s="14" t="n">
        <f aca="false">D443+DatosMinisterio!D443</f>
        <v>257.318181818182</v>
      </c>
      <c r="V443" s="14" t="n">
        <f aca="false">E443+DatosMinisterio!E443</f>
        <v>87.6590909090909</v>
      </c>
      <c r="W443" s="14" t="n">
        <f aca="false">F443+DatosMinisterio!F443</f>
        <v>13</v>
      </c>
      <c r="X443" s="14" t="n">
        <f aca="false">G443+DatosMinisterio!G443</f>
        <v>7</v>
      </c>
      <c r="Y443" s="14" t="n">
        <f aca="false">H443+DatosMinisterio!H443</f>
        <v>3</v>
      </c>
      <c r="Z443" s="14" t="n">
        <f aca="false">X443+0.33*Y443</f>
        <v>7.99</v>
      </c>
      <c r="AC443" s="50" t="n">
        <f aca="false">IF(T443&gt;0,S443/T443,0)</f>
        <v>105.647058823529</v>
      </c>
      <c r="AD443" s="51" t="n">
        <f aca="false">EXP((((AC443-AC$451)/AC$452+2)/4-1.9)^3)</f>
        <v>0.00815622324063409</v>
      </c>
      <c r="AE443" s="52" t="n">
        <f aca="false">S443/U443</f>
        <v>20.9390567037626</v>
      </c>
      <c r="AF443" s="51" t="n">
        <f aca="false">EXP((((AE443-AE$451)/AE$452+2)/4-1.9)^3)</f>
        <v>0.0875375217977967</v>
      </c>
      <c r="AG443" s="51" t="n">
        <f aca="false">V443/U443</f>
        <v>0.34066419360537</v>
      </c>
      <c r="AH443" s="51" t="n">
        <f aca="false">EXP((((AG443-AG$451)/AG$452+2)/4-1.9)^3)</f>
        <v>0.00599966891420487</v>
      </c>
      <c r="AI443" s="51" t="n">
        <f aca="false">W443/U443</f>
        <v>0.0505211093446387</v>
      </c>
      <c r="AJ443" s="51" t="n">
        <f aca="false">EXP((((AI443-AI$451)/AI$452+2)/4-1.9)^3)</f>
        <v>0.0396457233095609</v>
      </c>
      <c r="AK443" s="51" t="n">
        <f aca="false">Z443/U443</f>
        <v>0.031051051051051</v>
      </c>
      <c r="AL443" s="51" t="n">
        <f aca="false">EXP((((AK443-AK$451)/AK$452+2)/4-1.9)^3)</f>
        <v>0.0147883822635952</v>
      </c>
      <c r="AM443" s="51" t="n">
        <f aca="false">0.01*AD443+0.15*AF443+0.24*AH443+0.25*AJ443+0.35*AL443</f>
        <v>0.0297394756611336</v>
      </c>
      <c r="AO443" s="44" t="n">
        <f aca="false">0.01*AD443/$AM$451*$AY443</f>
        <v>2.89297089338126E-005</v>
      </c>
      <c r="AP443" s="43" t="n">
        <f aca="false">AO443*$J$451</f>
        <v>168.730386558001</v>
      </c>
      <c r="AQ443" s="44" t="n">
        <f aca="false">0.15*AF443/$AM$451*$AY443</f>
        <v>0.00465736705276961</v>
      </c>
      <c r="AR443" s="43" t="n">
        <f aca="false">AQ443*$J$451</f>
        <v>27163.7486901168</v>
      </c>
      <c r="AS443" s="44" t="n">
        <f aca="false">0.24*AH443/$AM$451*$AY443</f>
        <v>0.000510732490564924</v>
      </c>
      <c r="AT443" s="43" t="n">
        <f aca="false">AS443*$J$451</f>
        <v>2978.80945701562</v>
      </c>
      <c r="AU443" s="44" t="n">
        <f aca="false">0.25*AJ443/$AM$451*$AY443</f>
        <v>0.00351553409579953</v>
      </c>
      <c r="AV443" s="43" t="n">
        <f aca="false">AU443*$J$451</f>
        <v>20504.0924642276</v>
      </c>
      <c r="AW443" s="44" t="n">
        <f aca="false">0.35*AL443/$AM$451*$AY443</f>
        <v>0.00183587738654241</v>
      </c>
      <c r="AX443" s="43" t="n">
        <f aca="false">AW443*$J$451</f>
        <v>10707.619002082</v>
      </c>
      <c r="AY443" s="35" t="n">
        <v>1.00833109450277</v>
      </c>
      <c r="AZ443" s="35"/>
    </row>
    <row r="444" customFormat="false" ht="13.8" hidden="false" customHeight="false" outlineLevel="0" collapsed="false">
      <c r="A444" s="13" t="s">
        <v>40</v>
      </c>
      <c r="B444" s="14"/>
      <c r="C444" s="14"/>
      <c r="D444" s="14"/>
      <c r="E444" s="14"/>
      <c r="F444" s="14"/>
      <c r="G444" s="14"/>
      <c r="H444" s="14"/>
      <c r="I444" s="15" t="n">
        <f aca="false">AO444+AQ444+AS444+AU444+AW444</f>
        <v>0.0119550595241157</v>
      </c>
      <c r="J444" s="43" t="n">
        <f aca="false">AP444+AR444+AT444+AV444+AX444</f>
        <v>69727</v>
      </c>
      <c r="K444" s="15" t="n">
        <f aca="false">I444-DatosMinisterio!J444</f>
        <v>0</v>
      </c>
      <c r="L444" s="43" t="n">
        <f aca="false">J444-DatosMinisterio!K444</f>
        <v>0</v>
      </c>
      <c r="M444" s="44" t="n">
        <f aca="false">N444/N$451</f>
        <v>0.0282267566236338</v>
      </c>
      <c r="N444" s="43" t="n">
        <f aca="false">DatosMinisterio!L444</f>
        <v>3127979</v>
      </c>
      <c r="O444" s="43" t="n">
        <f aca="false">N444-DatosMinisterio!L444</f>
        <v>0</v>
      </c>
      <c r="P444" s="14" t="n">
        <f aca="false">N444+J444</f>
        <v>3197706</v>
      </c>
      <c r="Q444" s="43" t="n">
        <f aca="false">P444-DatosMinisterio!M444</f>
        <v>0</v>
      </c>
      <c r="S444" s="14" t="n">
        <f aca="false">B444+DatosMinisterio!B444</f>
        <v>6564</v>
      </c>
      <c r="T444" s="14" t="n">
        <f aca="false">C444+DatosMinisterio!C444</f>
        <v>31</v>
      </c>
      <c r="U444" s="14" t="n">
        <f aca="false">D444+DatosMinisterio!D444</f>
        <v>337.727272727273</v>
      </c>
      <c r="V444" s="14" t="n">
        <f aca="false">E444+DatosMinisterio!E444</f>
        <v>174.727272727273</v>
      </c>
      <c r="W444" s="14" t="n">
        <f aca="false">F444+DatosMinisterio!F444</f>
        <v>3</v>
      </c>
      <c r="X444" s="14" t="n">
        <f aca="false">G444+DatosMinisterio!G444</f>
        <v>6</v>
      </c>
      <c r="Y444" s="14" t="n">
        <f aca="false">H444+DatosMinisterio!H444</f>
        <v>5</v>
      </c>
      <c r="Z444" s="14" t="n">
        <f aca="false">X444+0.33*Y444</f>
        <v>7.65</v>
      </c>
      <c r="AC444" s="50" t="n">
        <f aca="false">IF(T444&gt;0,S444/T444,0)</f>
        <v>211.741935483871</v>
      </c>
      <c r="AD444" s="51" t="n">
        <f aca="false">EXP((((AC444-AC$451)/AC$452+2)/4-1.9)^3)</f>
        <v>0.0715154787949478</v>
      </c>
      <c r="AE444" s="52" t="n">
        <f aca="false">S444/U444</f>
        <v>19.435800807537</v>
      </c>
      <c r="AF444" s="51" t="n">
        <f aca="false">EXP((((AE444-AE$451)/AE$452+2)/4-1.9)^3)</f>
        <v>0.0532003518320497</v>
      </c>
      <c r="AG444" s="51" t="n">
        <f aca="false">V444/U444</f>
        <v>0.517362045760431</v>
      </c>
      <c r="AH444" s="51" t="n">
        <f aca="false">EXP((((AG444-AG$451)/AG$452+2)/4-1.9)^3)</f>
        <v>0.0728937230397362</v>
      </c>
      <c r="AI444" s="51" t="n">
        <f aca="false">W444/U444</f>
        <v>0.0088829071332436</v>
      </c>
      <c r="AJ444" s="51" t="n">
        <f aca="false">EXP((((AI444-AI$451)/AI$452+2)/4-1.9)^3)</f>
        <v>0.0125212869017802</v>
      </c>
      <c r="AK444" s="51" t="n">
        <f aca="false">Z444/U444</f>
        <v>0.0226514131897712</v>
      </c>
      <c r="AL444" s="51" t="n">
        <f aca="false">EXP((((AK444-AK$451)/AK$452+2)/4-1.9)^3)</f>
        <v>0.0134667287378699</v>
      </c>
      <c r="AM444" s="51" t="n">
        <f aca="false">0.01*AD444+0.15*AF444+0.24*AH444+0.25*AJ444+0.35*AL444</f>
        <v>0.0340333778759931</v>
      </c>
      <c r="AO444" s="44" t="n">
        <f aca="false">0.01*AD444/$AM$451*$AY444</f>
        <v>0.000251215676858313</v>
      </c>
      <c r="AP444" s="43" t="n">
        <f aca="false">AO444*$J$451</f>
        <v>1465.19684531602</v>
      </c>
      <c r="AQ444" s="44" t="n">
        <f aca="false">0.15*AF444/$AM$451*$AY444</f>
        <v>0.00280318945348365</v>
      </c>
      <c r="AR444" s="43" t="n">
        <f aca="false">AQ444*$J$451</f>
        <v>16349.3950514238</v>
      </c>
      <c r="AS444" s="44" t="n">
        <f aca="false">0.24*AH444/$AM$451*$AY444</f>
        <v>0.0061453703553005</v>
      </c>
      <c r="AT444" s="43" t="n">
        <f aca="false">AS444*$J$451</f>
        <v>35842.4178398839</v>
      </c>
      <c r="AU444" s="44" t="n">
        <f aca="false">0.25*AJ444/$AM$451*$AY444</f>
        <v>0.00109960235782902</v>
      </c>
      <c r="AV444" s="43" t="n">
        <f aca="false">AU444*$J$451</f>
        <v>6413.34938146329</v>
      </c>
      <c r="AW444" s="44" t="n">
        <f aca="false">0.35*AL444/$AM$451*$AY444</f>
        <v>0.00165568168064422</v>
      </c>
      <c r="AX444" s="43" t="n">
        <f aca="false">AW444*$J$451</f>
        <v>9656.64088191303</v>
      </c>
      <c r="AY444" s="35" t="n">
        <v>0.998607646107983</v>
      </c>
      <c r="AZ444" s="35"/>
    </row>
    <row r="445" customFormat="false" ht="13.8" hidden="false" customHeight="false" outlineLevel="0" collapsed="false">
      <c r="A445" s="13" t="s">
        <v>41</v>
      </c>
      <c r="B445" s="14"/>
      <c r="C445" s="14"/>
      <c r="D445" s="14"/>
      <c r="E445" s="14"/>
      <c r="F445" s="14"/>
      <c r="G445" s="14"/>
      <c r="H445" s="14"/>
      <c r="I445" s="15" t="n">
        <f aca="false">AO445+AQ445+AS445+AU445+AW445</f>
        <v>0.00562596079230152</v>
      </c>
      <c r="J445" s="43" t="n">
        <f aca="false">AP445+AR445+AT445+AV445+AX445</f>
        <v>32813</v>
      </c>
      <c r="K445" s="15" t="n">
        <f aca="false">I445-DatosMinisterio!J445</f>
        <v>0</v>
      </c>
      <c r="L445" s="43" t="n">
        <f aca="false">J445-DatosMinisterio!K445</f>
        <v>0</v>
      </c>
      <c r="M445" s="44" t="n">
        <f aca="false">N445/N$451</f>
        <v>0.0115485298133176</v>
      </c>
      <c r="N445" s="43" t="n">
        <f aca="false">DatosMinisterio!L445</f>
        <v>1279763</v>
      </c>
      <c r="O445" s="43" t="n">
        <f aca="false">N445-DatosMinisterio!L445</f>
        <v>0</v>
      </c>
      <c r="P445" s="14" t="n">
        <f aca="false">N445+J445</f>
        <v>1312576</v>
      </c>
      <c r="Q445" s="43" t="n">
        <f aca="false">P445-DatosMinisterio!M445</f>
        <v>0</v>
      </c>
      <c r="S445" s="14" t="n">
        <f aca="false">B445+DatosMinisterio!B445</f>
        <v>6917</v>
      </c>
      <c r="T445" s="14" t="n">
        <f aca="false">C445+DatosMinisterio!C445</f>
        <v>56</v>
      </c>
      <c r="U445" s="14" t="n">
        <f aca="false">D445+DatosMinisterio!D445</f>
        <v>384.068181818182</v>
      </c>
      <c r="V445" s="14" t="n">
        <f aca="false">E445+DatosMinisterio!E445</f>
        <v>157.840909090909</v>
      </c>
      <c r="W445" s="14" t="n">
        <f aca="false">F445+DatosMinisterio!F445</f>
        <v>2</v>
      </c>
      <c r="X445" s="14" t="n">
        <f aca="false">G445+DatosMinisterio!G445</f>
        <v>4</v>
      </c>
      <c r="Y445" s="14" t="n">
        <f aca="false">H445+DatosMinisterio!H445</f>
        <v>2</v>
      </c>
      <c r="Z445" s="14" t="n">
        <f aca="false">X445+0.33*Y445</f>
        <v>4.66</v>
      </c>
      <c r="AC445" s="50" t="n">
        <f aca="false">IF(T445&gt;0,S445/T445,0)</f>
        <v>123.517857142857</v>
      </c>
      <c r="AD445" s="51" t="n">
        <f aca="false">EXP((((AC445-AC$451)/AC$452+2)/4-1.9)^3)</f>
        <v>0.0125070875250113</v>
      </c>
      <c r="AE445" s="52" t="n">
        <f aca="false">S445/U445</f>
        <v>18.0098230664536</v>
      </c>
      <c r="AF445" s="51" t="n">
        <f aca="false">EXP((((AE445-AE$451)/AE$452+2)/4-1.9)^3)</f>
        <v>0.0312778590704471</v>
      </c>
      <c r="AG445" s="51" t="n">
        <f aca="false">V445/U445</f>
        <v>0.410971063376531</v>
      </c>
      <c r="AH445" s="51" t="n">
        <f aca="false">EXP((((AG445-AG$451)/AG$452+2)/4-1.9)^3)</f>
        <v>0.0185194569690477</v>
      </c>
      <c r="AI445" s="51" t="n">
        <f aca="false">W445/U445</f>
        <v>0.00520740872240961</v>
      </c>
      <c r="AJ445" s="51" t="n">
        <f aca="false">EXP((((AI445-AI$451)/AI$452+2)/4-1.9)^3)</f>
        <v>0.0111810248777407</v>
      </c>
      <c r="AK445" s="51" t="n">
        <f aca="false">Z445/U445</f>
        <v>0.0121332623232144</v>
      </c>
      <c r="AL445" s="51" t="n">
        <f aca="false">EXP((((AK445-AK$451)/AK$452+2)/4-1.9)^3)</f>
        <v>0.011953783710758</v>
      </c>
      <c r="AM445" s="51" t="n">
        <f aca="false">0.01*AD445+0.15*AF445+0.24*AH445+0.25*AJ445+0.35*AL445</f>
        <v>0.0162404999265891</v>
      </c>
      <c r="AO445" s="44" t="n">
        <f aca="false">0.01*AD445/$AM$451*$AY445</f>
        <v>4.33264889379397E-005</v>
      </c>
      <c r="AP445" s="43" t="n">
        <f aca="false">AO445*$J$451</f>
        <v>252.698540570352</v>
      </c>
      <c r="AQ445" s="44" t="n">
        <f aca="false">0.15*AF445/$AM$451*$AY445</f>
        <v>0.00162527024653999</v>
      </c>
      <c r="AR445" s="43" t="n">
        <f aca="false">AQ445*$J$451</f>
        <v>9479.26844294625</v>
      </c>
      <c r="AS445" s="44" t="n">
        <f aca="false">0.24*AH445/$AM$451*$AY445</f>
        <v>0.0015397024368492</v>
      </c>
      <c r="AT445" s="43" t="n">
        <f aca="false">AS445*$J$451</f>
        <v>8980.20052494266</v>
      </c>
      <c r="AU445" s="44" t="n">
        <f aca="false">0.25*AJ445/$AM$451*$AY445</f>
        <v>0.000968320061947876</v>
      </c>
      <c r="AV445" s="43" t="n">
        <f aca="false">AU445*$J$451</f>
        <v>5647.6551056264</v>
      </c>
      <c r="AW445" s="44" t="n">
        <f aca="false">0.35*AL445/$AM$451*$AY445</f>
        <v>0.00144934155802651</v>
      </c>
      <c r="AX445" s="43" t="n">
        <f aca="false">AW445*$J$451</f>
        <v>8453.17738591431</v>
      </c>
      <c r="AY445" s="35" t="n">
        <v>0.984794257142933</v>
      </c>
      <c r="AZ445" s="35"/>
    </row>
    <row r="446" customFormat="false" ht="13.8" hidden="false" customHeight="false" outlineLevel="0" collapsed="false">
      <c r="A446" s="13" t="s">
        <v>42</v>
      </c>
      <c r="B446" s="14"/>
      <c r="C446" s="14"/>
      <c r="D446" s="14"/>
      <c r="E446" s="14"/>
      <c r="F446" s="14"/>
      <c r="G446" s="14"/>
      <c r="H446" s="14"/>
      <c r="I446" s="15" t="n">
        <f aca="false">AO446+AQ446+AS446+AU446+AW446</f>
        <v>0.00808720076345589</v>
      </c>
      <c r="J446" s="43" t="n">
        <f aca="false">AP446+AR446+AT446+AV446+AX446</f>
        <v>47168</v>
      </c>
      <c r="K446" s="15" t="n">
        <f aca="false">I446-DatosMinisterio!J446</f>
        <v>0</v>
      </c>
      <c r="L446" s="43" t="n">
        <f aca="false">J446-DatosMinisterio!K446</f>
        <v>0</v>
      </c>
      <c r="M446" s="44" t="n">
        <f aca="false">N446/N$451</f>
        <v>0.0143501264080795</v>
      </c>
      <c r="N446" s="43" t="n">
        <f aca="false">DatosMinisterio!L446</f>
        <v>1590225</v>
      </c>
      <c r="O446" s="43" t="n">
        <f aca="false">N446-DatosMinisterio!L446</f>
        <v>0</v>
      </c>
      <c r="P446" s="14" t="n">
        <f aca="false">N446+J446</f>
        <v>1637393</v>
      </c>
      <c r="Q446" s="43" t="n">
        <f aca="false">P446-DatosMinisterio!M446</f>
        <v>0</v>
      </c>
      <c r="S446" s="14" t="n">
        <f aca="false">B446+DatosMinisterio!B446</f>
        <v>7342</v>
      </c>
      <c r="T446" s="14" t="n">
        <f aca="false">C446+DatosMinisterio!C446</f>
        <v>34</v>
      </c>
      <c r="U446" s="14" t="n">
        <f aca="false">D446+DatosMinisterio!D446</f>
        <v>375.045454545455</v>
      </c>
      <c r="V446" s="14" t="n">
        <f aca="false">E446+DatosMinisterio!E446</f>
        <v>164.045454545455</v>
      </c>
      <c r="W446" s="14" t="n">
        <f aca="false">F446+DatosMinisterio!F446</f>
        <v>3</v>
      </c>
      <c r="X446" s="14" t="n">
        <f aca="false">G446+DatosMinisterio!G446</f>
        <v>7</v>
      </c>
      <c r="Y446" s="14" t="n">
        <f aca="false">H446+DatosMinisterio!H446</f>
        <v>1</v>
      </c>
      <c r="Z446" s="14" t="n">
        <f aca="false">X446+0.33*Y446</f>
        <v>7.33</v>
      </c>
      <c r="AC446" s="50" t="n">
        <f aca="false">IF(T446&gt;0,S446/T446,0)</f>
        <v>215.941176470588</v>
      </c>
      <c r="AD446" s="51" t="n">
        <f aca="false">EXP((((AC446-AC$451)/AC$452+2)/4-1.9)^3)</f>
        <v>0.076609475549155</v>
      </c>
      <c r="AE446" s="52" t="n">
        <f aca="false">S446/U446</f>
        <v>19.5762937825718</v>
      </c>
      <c r="AF446" s="51" t="n">
        <f aca="false">EXP((((AE446-AE$451)/AE$452+2)/4-1.9)^3)</f>
        <v>0.055882126778132</v>
      </c>
      <c r="AG446" s="51" t="n">
        <f aca="false">V446/U446</f>
        <v>0.437401527087626</v>
      </c>
      <c r="AH446" s="51" t="n">
        <f aca="false">EXP((((AG446-AG$451)/AG$452+2)/4-1.9)^3)</f>
        <v>0.0269882594973672</v>
      </c>
      <c r="AI446" s="51" t="n">
        <f aca="false">W446/U446</f>
        <v>0.00799903042055507</v>
      </c>
      <c r="AJ446" s="51" t="n">
        <f aca="false">EXP((((AI446-AI$451)/AI$452+2)/4-1.9)^3)</f>
        <v>0.0121871350727487</v>
      </c>
      <c r="AK446" s="51" t="n">
        <f aca="false">Z446/U446</f>
        <v>0.0195442976608896</v>
      </c>
      <c r="AL446" s="51" t="n">
        <f aca="false">EXP((((AK446-AK$451)/AK$452+2)/4-1.9)^3)</f>
        <v>0.0130038169892789</v>
      </c>
      <c r="AM446" s="51" t="n">
        <f aca="false">0.01*AD446+0.15*AF446+0.24*AH446+0.25*AJ446+0.35*AL446</f>
        <v>0.0232237157660143</v>
      </c>
      <c r="AO446" s="44" t="n">
        <f aca="false">0.01*AD446/$AM$451*$AY446</f>
        <v>0.000266777381962169</v>
      </c>
      <c r="AP446" s="43" t="n">
        <f aca="false">AO446*$J$451</f>
        <v>1555.95933876808</v>
      </c>
      <c r="AQ446" s="44" t="n">
        <f aca="false">0.15*AF446/$AM$451*$AY446</f>
        <v>0.00291897719704057</v>
      </c>
      <c r="AR446" s="43" t="n">
        <f aca="false">AQ446*$J$451</f>
        <v>17024.7184974265</v>
      </c>
      <c r="AS446" s="44" t="n">
        <f aca="false">0.24*AH446/$AM$451*$AY446</f>
        <v>0.00225555092055533</v>
      </c>
      <c r="AT446" s="43" t="n">
        <f aca="false">AS446*$J$451</f>
        <v>13155.3338333709</v>
      </c>
      <c r="AU446" s="44" t="n">
        <f aca="false">0.25*AJ446/$AM$451*$AY446</f>
        <v>0.00106098232791096</v>
      </c>
      <c r="AV446" s="43" t="n">
        <f aca="false">AU446*$J$451</f>
        <v>6188.10091484842</v>
      </c>
      <c r="AW446" s="44" t="n">
        <f aca="false">0.35*AL446/$AM$451*$AY446</f>
        <v>0.00158491293598686</v>
      </c>
      <c r="AX446" s="43" t="n">
        <f aca="false">AW446*$J$451</f>
        <v>9243.88741558607</v>
      </c>
      <c r="AY446" s="35" t="n">
        <v>0.989953321153134</v>
      </c>
      <c r="AZ446" s="35"/>
    </row>
    <row r="447" customFormat="false" ht="13.8" hidden="false" customHeight="false" outlineLevel="0" collapsed="false">
      <c r="A447" s="13" t="s">
        <v>43</v>
      </c>
      <c r="B447" s="14"/>
      <c r="C447" s="14"/>
      <c r="D447" s="14"/>
      <c r="E447" s="14"/>
      <c r="F447" s="14"/>
      <c r="G447" s="14"/>
      <c r="H447" s="14"/>
      <c r="I447" s="15" t="n">
        <f aca="false">AO447+AQ447+AS447+AU447+AW447</f>
        <v>0.0140646447978937</v>
      </c>
      <c r="J447" s="43" t="n">
        <f aca="false">AP447+AR447+AT447+AV447+AX447</f>
        <v>82030.9999999999</v>
      </c>
      <c r="K447" s="15" t="n">
        <f aca="false">I447-DatosMinisterio!J447</f>
        <v>0</v>
      </c>
      <c r="L447" s="43" t="n">
        <f aca="false">J447-DatosMinisterio!K447</f>
        <v>0</v>
      </c>
      <c r="M447" s="44" t="n">
        <f aca="false">N447/N$451</f>
        <v>0.0134015999498701</v>
      </c>
      <c r="N447" s="43" t="n">
        <f aca="false">DatosMinisterio!L447</f>
        <v>1485113</v>
      </c>
      <c r="O447" s="43" t="n">
        <f aca="false">N447-DatosMinisterio!L447</f>
        <v>0</v>
      </c>
      <c r="P447" s="14" t="n">
        <f aca="false">N447+J447</f>
        <v>1567144</v>
      </c>
      <c r="Q447" s="43" t="n">
        <f aca="false">P447-DatosMinisterio!M447</f>
        <v>0</v>
      </c>
      <c r="S447" s="14" t="n">
        <f aca="false">B447+DatosMinisterio!B447</f>
        <v>4325</v>
      </c>
      <c r="T447" s="14" t="n">
        <f aca="false">C447+DatosMinisterio!C447</f>
        <v>34</v>
      </c>
      <c r="U447" s="14" t="n">
        <f aca="false">D447+DatosMinisterio!D447</f>
        <v>232.272727272727</v>
      </c>
      <c r="V447" s="14" t="n">
        <f aca="false">E447+DatosMinisterio!E447</f>
        <v>115</v>
      </c>
      <c r="W447" s="14" t="n">
        <f aca="false">F447+DatosMinisterio!F447</f>
        <v>14</v>
      </c>
      <c r="X447" s="14" t="n">
        <f aca="false">G447+DatosMinisterio!G447</f>
        <v>15</v>
      </c>
      <c r="Y447" s="14" t="n">
        <f aca="false">H447+DatosMinisterio!H447</f>
        <v>7</v>
      </c>
      <c r="Z447" s="14" t="n">
        <f aca="false">X447+0.33*Y447</f>
        <v>17.31</v>
      </c>
      <c r="AC447" s="50" t="n">
        <f aca="false">IF(T447&gt;0,S447/T447,0)</f>
        <v>127.205882352941</v>
      </c>
      <c r="AD447" s="51" t="n">
        <f aca="false">EXP((((AC447-AC$451)/AC$452+2)/4-1.9)^3)</f>
        <v>0.0136159768533476</v>
      </c>
      <c r="AE447" s="52" t="n">
        <f aca="false">S447/U447</f>
        <v>18.6203522504893</v>
      </c>
      <c r="AF447" s="51" t="n">
        <f aca="false">EXP((((AE447-AE$451)/AE$452+2)/4-1.9)^3)</f>
        <v>0.0395490831491131</v>
      </c>
      <c r="AG447" s="51" t="n">
        <f aca="false">V447/U447</f>
        <v>0.495107632093934</v>
      </c>
      <c r="AH447" s="51" t="n">
        <f aca="false">EXP((((AG447-AG$451)/AG$452+2)/4-1.9)^3)</f>
        <v>0.0564668798721141</v>
      </c>
      <c r="AI447" s="51" t="n">
        <f aca="false">W447/U447</f>
        <v>0.0602739726027398</v>
      </c>
      <c r="AJ447" s="51" t="n">
        <f aca="false">EXP((((AI447-AI$451)/AI$452+2)/4-1.9)^3)</f>
        <v>0.050246133879072</v>
      </c>
      <c r="AK447" s="51" t="n">
        <f aca="false">Z447/U447</f>
        <v>0.0745244618395304</v>
      </c>
      <c r="AL447" s="51" t="n">
        <f aca="false">EXP((((AK447-AK$451)/AK$452+2)/4-1.9)^3)</f>
        <v>0.0234945742175654</v>
      </c>
      <c r="AM447" s="51" t="n">
        <f aca="false">0.01*AD447+0.15*AF447+0.24*AH447+0.25*AJ447+0.35*AL447</f>
        <v>0.0404052078561237</v>
      </c>
      <c r="AO447" s="44" t="n">
        <f aca="false">0.01*AD447/$AM$451*$AY447</f>
        <v>4.73958403334019E-005</v>
      </c>
      <c r="AP447" s="43" t="n">
        <f aca="false">AO447*$J$451</f>
        <v>276.432731452382</v>
      </c>
      <c r="AQ447" s="44" t="n">
        <f aca="false">0.15*AF447/$AM$451*$AY447</f>
        <v>0.00206499546502272</v>
      </c>
      <c r="AR447" s="43" t="n">
        <f aca="false">AQ447*$J$451</f>
        <v>12043.9332400806</v>
      </c>
      <c r="AS447" s="44" t="n">
        <f aca="false">0.24*AH447/$AM$451*$AY447</f>
        <v>0.00471733214831861</v>
      </c>
      <c r="AT447" s="43" t="n">
        <f aca="false">AS447*$J$451</f>
        <v>27513.4906724893</v>
      </c>
      <c r="AU447" s="44" t="n">
        <f aca="false">0.25*AJ447/$AM$451*$AY447</f>
        <v>0.00437254294046067</v>
      </c>
      <c r="AV447" s="43" t="n">
        <f aca="false">AU447*$J$451</f>
        <v>25502.5331320593</v>
      </c>
      <c r="AW447" s="44" t="n">
        <f aca="false">0.35*AL447/$AM$451*$AY447</f>
        <v>0.00286237840375829</v>
      </c>
      <c r="AX447" s="43" t="n">
        <f aca="false">AW447*$J$451</f>
        <v>16694.6102239183</v>
      </c>
      <c r="AY447" s="35" t="n">
        <v>0.989554283988327</v>
      </c>
      <c r="AZ447" s="35"/>
    </row>
    <row r="448" customFormat="false" ht="13.8" hidden="false" customHeight="false" outlineLevel="0" collapsed="false">
      <c r="A448" s="13" t="s">
        <v>44</v>
      </c>
      <c r="B448" s="14"/>
      <c r="C448" s="14"/>
      <c r="D448" s="14"/>
      <c r="E448" s="14"/>
      <c r="F448" s="14"/>
      <c r="G448" s="14"/>
      <c r="H448" s="14"/>
      <c r="I448" s="15" t="n">
        <f aca="false">AO448+AQ448+AS448+AU448+AW448</f>
        <v>0.0133615068583811</v>
      </c>
      <c r="J448" s="43" t="n">
        <f aca="false">AP448+AR448+AT448+AV448+AX448</f>
        <v>77930.0000000002</v>
      </c>
      <c r="K448" s="15" t="n">
        <f aca="false">I448-DatosMinisterio!J448</f>
        <v>0</v>
      </c>
      <c r="L448" s="43" t="n">
        <f aca="false">J448-DatosMinisterio!K448</f>
        <v>0</v>
      </c>
      <c r="M448" s="44" t="n">
        <f aca="false">N448/N$451</f>
        <v>0.00676664329731808</v>
      </c>
      <c r="N448" s="43" t="n">
        <f aca="false">DatosMinisterio!L448</f>
        <v>749853</v>
      </c>
      <c r="O448" s="43" t="n">
        <f aca="false">N448-DatosMinisterio!L448</f>
        <v>0</v>
      </c>
      <c r="P448" s="14" t="n">
        <f aca="false">N448+J448</f>
        <v>827783</v>
      </c>
      <c r="Q448" s="43" t="n">
        <f aca="false">P448-DatosMinisterio!M448</f>
        <v>0</v>
      </c>
      <c r="S448" s="14" t="n">
        <f aca="false">B448+DatosMinisterio!B448</f>
        <v>3889</v>
      </c>
      <c r="T448" s="14" t="n">
        <f aca="false">C448+DatosMinisterio!C448</f>
        <v>19</v>
      </c>
      <c r="U448" s="14" t="n">
        <f aca="false">D448+DatosMinisterio!D448</f>
        <v>191.727272727273</v>
      </c>
      <c r="V448" s="14" t="n">
        <f aca="false">E448+DatosMinisterio!E448</f>
        <v>100.772727272727</v>
      </c>
      <c r="W448" s="14" t="n">
        <f aca="false">F448+DatosMinisterio!F448</f>
        <v>1</v>
      </c>
      <c r="X448" s="14" t="n">
        <f aca="false">G448+DatosMinisterio!G448</f>
        <v>2</v>
      </c>
      <c r="Y448" s="14" t="n">
        <f aca="false">H448+DatosMinisterio!H448</f>
        <v>2</v>
      </c>
      <c r="Z448" s="14" t="n">
        <f aca="false">X448+0.33*Y448</f>
        <v>2.66</v>
      </c>
      <c r="AC448" s="50" t="n">
        <f aca="false">IF(T448&gt;0,S448/T448,0)</f>
        <v>204.684210526316</v>
      </c>
      <c r="AD448" s="51" t="n">
        <f aca="false">EXP((((AC448-AC$451)/AC$452+2)/4-1.9)^3)</f>
        <v>0.0635305254927258</v>
      </c>
      <c r="AE448" s="52" t="n">
        <f aca="false">S448/U448</f>
        <v>20.2840208629682</v>
      </c>
      <c r="AF448" s="51" t="n">
        <f aca="false">EXP((((AE448-AE$451)/AE$452+2)/4-1.9)^3)</f>
        <v>0.0709974155609398</v>
      </c>
      <c r="AG448" s="51" t="n">
        <f aca="false">V448/U448</f>
        <v>0.525604551920339</v>
      </c>
      <c r="AH448" s="51" t="n">
        <f aca="false">EXP((((AG448-AG$451)/AG$452+2)/4-1.9)^3)</f>
        <v>0.0798056863571746</v>
      </c>
      <c r="AI448" s="51" t="n">
        <f aca="false">W448/U448</f>
        <v>0.00521574205784731</v>
      </c>
      <c r="AJ448" s="51" t="n">
        <f aca="false">EXP((((AI448-AI$451)/AI$452+2)/4-1.9)^3)</f>
        <v>0.0111839196083264</v>
      </c>
      <c r="AK448" s="51" t="n">
        <f aca="false">Z448/U448</f>
        <v>0.0138738738738739</v>
      </c>
      <c r="AL448" s="51" t="n">
        <f aca="false">EXP((((AK448-AK$451)/AK$452+2)/4-1.9)^3)</f>
        <v>0.0121937002831969</v>
      </c>
      <c r="AM448" s="51" t="n">
        <f aca="false">0.01*AD448+0.15*AF448+0.24*AH448+0.25*AJ448+0.35*AL448</f>
        <v>0.0375020573159906</v>
      </c>
      <c r="AO448" s="44" t="n">
        <f aca="false">0.01*AD448/$AM$451*$AY448</f>
        <v>0.000226351195865102</v>
      </c>
      <c r="AP448" s="43" t="n">
        <f aca="false">AO448*$J$451</f>
        <v>1320.17659989472</v>
      </c>
      <c r="AQ448" s="44" t="n">
        <f aca="false">0.15*AF448/$AM$451*$AY448</f>
        <v>0.00379432165661617</v>
      </c>
      <c r="AR448" s="43" t="n">
        <f aca="false">AQ448*$J$451</f>
        <v>22130.1002824112</v>
      </c>
      <c r="AS448" s="44" t="n">
        <f aca="false">0.24*AH448/$AM$451*$AY448</f>
        <v>0.00682410066166386</v>
      </c>
      <c r="AT448" s="43" t="n">
        <f aca="false">AS448*$J$451</f>
        <v>39801.0621257055</v>
      </c>
      <c r="AU448" s="44" t="n">
        <f aca="false">0.25*AJ448/$AM$451*$AY448</f>
        <v>0.000996172138578371</v>
      </c>
      <c r="AV448" s="43" t="n">
        <f aca="false">AU448*$J$451</f>
        <v>5810.10028152009</v>
      </c>
      <c r="AW448" s="44" t="n">
        <f aca="false">0.35*AL448/$AM$451*$AY448</f>
        <v>0.00152056120565758</v>
      </c>
      <c r="AX448" s="43" t="n">
        <f aca="false">AW448*$J$451</f>
        <v>8868.56071046864</v>
      </c>
      <c r="AY448" s="35" t="n">
        <v>1.01285796033092</v>
      </c>
      <c r="AZ448" s="35"/>
    </row>
    <row r="449" customFormat="false" ht="13.8" hidden="false" customHeight="false" outlineLevel="0" collapsed="false">
      <c r="A449" s="13" t="s">
        <v>45</v>
      </c>
      <c r="B449" s="14"/>
      <c r="C449" s="14"/>
      <c r="D449" s="14"/>
      <c r="E449" s="14"/>
      <c r="F449" s="14"/>
      <c r="G449" s="14"/>
      <c r="H449" s="14"/>
      <c r="I449" s="15" t="n">
        <f aca="false">AO449+AQ449+AS449+AU449+AW449</f>
        <v>0.00738389136870318</v>
      </c>
      <c r="J449" s="43" t="n">
        <f aca="false">AP449+AR449+AT449+AV449+AX449</f>
        <v>43066</v>
      </c>
      <c r="K449" s="15" t="n">
        <f aca="false">I449-DatosMinisterio!J449</f>
        <v>0</v>
      </c>
      <c r="L449" s="43" t="n">
        <f aca="false">J449-DatosMinisterio!K449</f>
        <v>0</v>
      </c>
      <c r="M449" s="44" t="n">
        <f aca="false">N449/N$451</f>
        <v>0.00507167293574687</v>
      </c>
      <c r="N449" s="43" t="n">
        <f aca="false">DatosMinisterio!L449</f>
        <v>562023</v>
      </c>
      <c r="O449" s="43" t="n">
        <f aca="false">N449-DatosMinisterio!L449</f>
        <v>0</v>
      </c>
      <c r="P449" s="14" t="n">
        <f aca="false">N449+J449</f>
        <v>605089</v>
      </c>
      <c r="Q449" s="43" t="n">
        <f aca="false">P449-DatosMinisterio!M449</f>
        <v>0</v>
      </c>
      <c r="S449" s="14" t="n">
        <f aca="false">B449+DatosMinisterio!B449</f>
        <v>4588</v>
      </c>
      <c r="T449" s="14" t="n">
        <f aca="false">C449+DatosMinisterio!C449</f>
        <v>31</v>
      </c>
      <c r="U449" s="14" t="n">
        <f aca="false">D449+DatosMinisterio!D449</f>
        <v>258.606818181818</v>
      </c>
      <c r="V449" s="14" t="n">
        <f aca="false">E449+DatosMinisterio!E449</f>
        <v>105.984090909091</v>
      </c>
      <c r="W449" s="14" t="n">
        <f aca="false">F449+DatosMinisterio!F449</f>
        <v>7</v>
      </c>
      <c r="X449" s="14" t="n">
        <f aca="false">G449+DatosMinisterio!G449</f>
        <v>13</v>
      </c>
      <c r="Y449" s="14" t="n">
        <f aca="false">H449+DatosMinisterio!H449</f>
        <v>8</v>
      </c>
      <c r="Z449" s="14" t="n">
        <f aca="false">X449+0.33*Y449</f>
        <v>15.64</v>
      </c>
      <c r="AC449" s="50" t="n">
        <f aca="false">IF(T449&gt;0,S449/T449,0)</f>
        <v>148</v>
      </c>
      <c r="AD449" s="51" t="n">
        <f aca="false">EXP((((AC449-AC$451)/AC$452+2)/4-1.9)^3)</f>
        <v>0.0215361714711231</v>
      </c>
      <c r="AE449" s="52" t="n">
        <f aca="false">S449/U449</f>
        <v>17.7412182410996</v>
      </c>
      <c r="AF449" s="51" t="n">
        <f aca="false">EXP((((AE449-AE$451)/AE$452+2)/4-1.9)^3)</f>
        <v>0.0281116406505133</v>
      </c>
      <c r="AG449" s="51" t="n">
        <f aca="false">V449/U449</f>
        <v>0.409827133152294</v>
      </c>
      <c r="AH449" s="51" t="n">
        <f aca="false">EXP((((AG449-AG$451)/AG$452+2)/4-1.9)^3)</f>
        <v>0.0182097636462841</v>
      </c>
      <c r="AI449" s="51" t="n">
        <f aca="false">W449/U449</f>
        <v>0.0270681185021136</v>
      </c>
      <c r="AJ449" s="51" t="n">
        <f aca="false">EXP((((AI449-AI$451)/AI$452+2)/4-1.9)^3)</f>
        <v>0.0213204899317388</v>
      </c>
      <c r="AK449" s="51" t="n">
        <f aca="false">Z449/U449</f>
        <v>0.0604779104818653</v>
      </c>
      <c r="AL449" s="51" t="n">
        <f aca="false">EXP((((AK449-AK$451)/AK$452+2)/4-1.9)^3)</f>
        <v>0.0203099714123678</v>
      </c>
      <c r="AM449" s="51" t="n">
        <f aca="false">0.01*AD449+0.15*AF449+0.24*AH449+0.25*AJ449+0.35*AL449</f>
        <v>0.0212410635646598</v>
      </c>
      <c r="AO449" s="44" t="n">
        <f aca="false">0.01*AD449/$AM$451*$AY449</f>
        <v>7.48647779130564E-005</v>
      </c>
      <c r="AP449" s="43" t="n">
        <f aca="false">AO449*$J$451</f>
        <v>436.643277184336</v>
      </c>
      <c r="AQ449" s="44" t="n">
        <f aca="false">0.15*AF449/$AM$451*$AY449</f>
        <v>0.0014658397409871</v>
      </c>
      <c r="AR449" s="43" t="n">
        <f aca="false">AQ449*$J$451</f>
        <v>8549.40181716645</v>
      </c>
      <c r="AS449" s="44" t="n">
        <f aca="false">0.24*AH449/$AM$451*$AY449</f>
        <v>0.00151923371864633</v>
      </c>
      <c r="AT449" s="43" t="n">
        <f aca="false">AS449*$J$451</f>
        <v>8860.81824070956</v>
      </c>
      <c r="AU449" s="44" t="n">
        <f aca="false">0.25*AJ449/$AM$451*$AY449</f>
        <v>0.0018528754587107</v>
      </c>
      <c r="AV449" s="43" t="n">
        <f aca="false">AU449*$J$451</f>
        <v>10806.7590001462</v>
      </c>
      <c r="AW449" s="44" t="n">
        <f aca="false">0.35*AL449/$AM$451*$AY449</f>
        <v>0.00247107767244598</v>
      </c>
      <c r="AX449" s="43" t="n">
        <f aca="false">AW449*$J$451</f>
        <v>14412.3776647934</v>
      </c>
      <c r="AY449" s="35" t="n">
        <v>0.988228194173219</v>
      </c>
      <c r="AZ449" s="35"/>
    </row>
    <row r="450" customFormat="false" ht="13.8" hidden="false" customHeight="false" outlineLevel="0" collapsed="false">
      <c r="A450" s="16" t="s">
        <v>46</v>
      </c>
      <c r="B450" s="17"/>
      <c r="C450" s="17"/>
      <c r="D450" s="17"/>
      <c r="E450" s="17"/>
      <c r="F450" s="17"/>
      <c r="G450" s="17"/>
      <c r="H450" s="17"/>
      <c r="I450" s="18" t="n">
        <f aca="false">AO450+AQ450+AS450+AU450+AW450</f>
        <v>0.0091419934003449</v>
      </c>
      <c r="J450" s="53" t="n">
        <f aca="false">AP450+AR450+AT450+AV450+AX450</f>
        <v>53320</v>
      </c>
      <c r="K450" s="15" t="n">
        <f aca="false">I450-DatosMinisterio!J450</f>
        <v>0</v>
      </c>
      <c r="L450" s="43" t="n">
        <f aca="false">J450-DatosMinisterio!K450</f>
        <v>0</v>
      </c>
      <c r="M450" s="44" t="n">
        <f aca="false">N450/N$451</f>
        <v>0.00567223550564139</v>
      </c>
      <c r="N450" s="43" t="n">
        <f aca="false">DatosMinisterio!L450</f>
        <v>628575</v>
      </c>
      <c r="O450" s="43" t="n">
        <f aca="false">N450-DatosMinisterio!L450</f>
        <v>0</v>
      </c>
      <c r="P450" s="14" t="n">
        <f aca="false">N450+J450</f>
        <v>681895</v>
      </c>
      <c r="Q450" s="43" t="n">
        <f aca="false">P450-DatosMinisterio!M450</f>
        <v>0</v>
      </c>
      <c r="S450" s="17" t="n">
        <f aca="false">B450+DatosMinisterio!B450</f>
        <v>5026</v>
      </c>
      <c r="T450" s="17" t="n">
        <f aca="false">C450+DatosMinisterio!C450</f>
        <v>20</v>
      </c>
      <c r="U450" s="17" t="n">
        <f aca="false">D450+DatosMinisterio!D450</f>
        <v>276.181818181818</v>
      </c>
      <c r="V450" s="17" t="n">
        <f aca="false">E450+DatosMinisterio!E450</f>
        <v>125.477272727273</v>
      </c>
      <c r="W450" s="17" t="n">
        <f aca="false">F450+DatosMinisterio!F450</f>
        <v>3</v>
      </c>
      <c r="X450" s="17" t="n">
        <f aca="false">G450+DatosMinisterio!G450</f>
        <v>21</v>
      </c>
      <c r="Y450" s="17" t="n">
        <f aca="false">H450+DatosMinisterio!H450</f>
        <v>3</v>
      </c>
      <c r="Z450" s="17" t="n">
        <f aca="false">X450+0.33*Y450</f>
        <v>21.99</v>
      </c>
      <c r="AC450" s="50" t="n">
        <f aca="false">IF(T450&gt;0,S450/T450,0)</f>
        <v>251.3</v>
      </c>
      <c r="AD450" s="51" t="n">
        <f aca="false">EXP((((AC450-AC$451)/AC$452+2)/4-1.9)^3)</f>
        <v>0.130486461215685</v>
      </c>
      <c r="AE450" s="52" t="n">
        <f aca="false">S450/U450</f>
        <v>18.1981566820277</v>
      </c>
      <c r="AF450" s="51" t="n">
        <f aca="false">EXP((((AE450-AE$451)/AE$452+2)/4-1.9)^3)</f>
        <v>0.0336650542204122</v>
      </c>
      <c r="AG450" s="51" t="n">
        <f aca="false">V450/U450</f>
        <v>0.454328505595788</v>
      </c>
      <c r="AH450" s="51" t="n">
        <f aca="false">EXP((((AG450-AG$451)/AG$452+2)/4-1.9)^3)</f>
        <v>0.0339085057886553</v>
      </c>
      <c r="AI450" s="51" t="n">
        <f aca="false">W450/U450</f>
        <v>0.010862409479921</v>
      </c>
      <c r="AJ450" s="51" t="n">
        <f aca="false">EXP((((AI450-AI$451)/AI$452+2)/4-1.9)^3)</f>
        <v>0.0132979095356358</v>
      </c>
      <c r="AK450" s="51" t="n">
        <f aca="false">Z450/U450</f>
        <v>0.079621461487821</v>
      </c>
      <c r="AL450" s="51" t="n">
        <f aca="false">EXP((((AK450-AK$451)/AK$452+2)/4-1.9)^3)</f>
        <v>0.0247471946693025</v>
      </c>
      <c r="AM450" s="51" t="n">
        <f aca="false">0.01*AD450+0.15*AF450+0.24*AH450+0.25*AJ450+0.35*AL450</f>
        <v>0.0264786596526608</v>
      </c>
      <c r="AO450" s="44" t="n">
        <f aca="false">0.01*AD450/$AM$451*$AY450</f>
        <v>0.000450516145045236</v>
      </c>
      <c r="AP450" s="43" t="n">
        <f aca="false">AO450*$J$451</f>
        <v>2627.60207778161</v>
      </c>
      <c r="AQ450" s="44" t="n">
        <f aca="false">0.15*AF450/$AM$451*$AY450</f>
        <v>0.00174347403272545</v>
      </c>
      <c r="AR450" s="43" t="n">
        <f aca="false">AQ450*$J$451</f>
        <v>10168.6832787928</v>
      </c>
      <c r="AS450" s="44" t="n">
        <f aca="false">0.24*AH450/$AM$451*$AY450</f>
        <v>0.0028097313704106</v>
      </c>
      <c r="AT450" s="43" t="n">
        <f aca="false">AS450*$J$451</f>
        <v>16387.5502977984</v>
      </c>
      <c r="AU450" s="44" t="n">
        <f aca="false">0.25*AJ450/$AM$451*$AY450</f>
        <v>0.00114780546681627</v>
      </c>
      <c r="AV450" s="43" t="n">
        <f aca="false">AU450*$J$451</f>
        <v>6694.49044760138</v>
      </c>
      <c r="AW450" s="44" t="n">
        <f aca="false">0.35*AL450/$AM$451*$AY450</f>
        <v>0.00299046638534733</v>
      </c>
      <c r="AX450" s="43" t="n">
        <f aca="false">AW450*$J$451</f>
        <v>17441.6738980258</v>
      </c>
      <c r="AY450" s="35" t="n">
        <v>0.981506332752731</v>
      </c>
      <c r="AZ450" s="35"/>
    </row>
    <row r="451" customFormat="false" ht="13.8" hidden="false" customHeight="false" outlineLevel="0" collapsed="false">
      <c r="A451" s="19" t="s">
        <v>49</v>
      </c>
      <c r="B451" s="20"/>
      <c r="C451" s="20"/>
      <c r="D451" s="20"/>
      <c r="E451" s="20"/>
      <c r="F451" s="20"/>
      <c r="G451" s="20"/>
      <c r="H451" s="20"/>
      <c r="I451" s="20" t="n">
        <f aca="false">SUM(I424:I450)</f>
        <v>1</v>
      </c>
      <c r="J451" s="60" t="n">
        <f aca="false">DatosMinisterio!K451</f>
        <v>5832426</v>
      </c>
      <c r="K451" s="58" t="n">
        <f aca="false">I451-DatosMinisterio!J451</f>
        <v>0</v>
      </c>
      <c r="L451" s="60" t="n">
        <f aca="false">J451-DatosMinisterio!K451</f>
        <v>0</v>
      </c>
      <c r="M451" s="61"/>
      <c r="N451" s="60" t="n">
        <f aca="false">DatosMinisterio!L451</f>
        <v>110816097</v>
      </c>
      <c r="O451" s="60"/>
      <c r="P451" s="20" t="n">
        <f aca="false">DatosMinisterio!M451</f>
        <v>116648523</v>
      </c>
      <c r="Q451" s="60"/>
      <c r="S451" s="20"/>
      <c r="T451" s="20"/>
      <c r="U451" s="20"/>
      <c r="V451" s="20"/>
      <c r="W451" s="20"/>
      <c r="X451" s="20"/>
      <c r="Y451" s="20"/>
      <c r="Z451" s="20"/>
      <c r="AB451" s="63" t="s">
        <v>207</v>
      </c>
      <c r="AC451" s="63" t="n">
        <f aca="false">AVERAGE(AC426:AC450)</f>
        <v>205.404077048717</v>
      </c>
      <c r="AD451" s="20"/>
      <c r="AE451" s="63" t="n">
        <f aca="false">AVERAGE(AE426:AE450)</f>
        <v>19.9867060333623</v>
      </c>
      <c r="AF451" s="20"/>
      <c r="AG451" s="65" t="n">
        <f aca="false">AVERAGE(AG426:AG450)</f>
        <v>0.506273832825826</v>
      </c>
      <c r="AH451" s="20"/>
      <c r="AI451" s="65" t="n">
        <f aca="false">AVERAGE(AI426:AI450)</f>
        <v>0.0709975128637108</v>
      </c>
      <c r="AJ451" s="20"/>
      <c r="AK451" s="65" t="n">
        <f aca="false">AVERAGE(AK426:AK450)</f>
        <v>0.183287631761783</v>
      </c>
      <c r="AL451" s="20"/>
      <c r="AM451" s="65" t="n">
        <f aca="false">SUM(AM426:AM450)</f>
        <v>2.84281239263532</v>
      </c>
      <c r="AO451" s="61" t="n">
        <f aca="false">SUM(AO424:AO450)</f>
        <v>0.00952102191242562</v>
      </c>
      <c r="AP451" s="60" t="n">
        <f aca="false">SUM(AP424:AP450)</f>
        <v>55530.6557486009</v>
      </c>
      <c r="AQ451" s="61" t="n">
        <f aca="false">SUM(AQ424:AQ450)</f>
        <v>0.148636893830561</v>
      </c>
      <c r="AR451" s="60" t="n">
        <f aca="false">SUM(AR424:AR450)</f>
        <v>866913.684136603</v>
      </c>
      <c r="AS451" s="61" t="n">
        <f aca="false">SUM(AS424:AS450)</f>
        <v>0.23211365358769</v>
      </c>
      <c r="AT451" s="60" t="n">
        <f aca="false">SUM(AT424:AT450)</f>
        <v>1353785.70813984</v>
      </c>
      <c r="AU451" s="61" t="n">
        <f aca="false">SUM(AU424:AU450)</f>
        <v>0.25554772885045</v>
      </c>
      <c r="AV451" s="60" t="n">
        <f aca="false">SUM(AV424:AV450)</f>
        <v>1490463.21798831</v>
      </c>
      <c r="AW451" s="61" t="n">
        <f aca="false">SUM(AW424:AW450)</f>
        <v>0.354180701818875</v>
      </c>
      <c r="AX451" s="60" t="n">
        <f aca="false">SUM(AX424:AX450)</f>
        <v>2065732.73398665</v>
      </c>
    </row>
    <row r="452" customFormat="false" ht="13.8" hidden="false" customHeight="false" outlineLevel="0" collapsed="false">
      <c r="A452" s="23" t="s">
        <v>50</v>
      </c>
      <c r="B452" s="22"/>
      <c r="C452" s="22"/>
      <c r="D452" s="22"/>
      <c r="E452" s="22"/>
      <c r="F452" s="22"/>
      <c r="G452" s="22"/>
      <c r="H452" s="22"/>
      <c r="I452" s="22"/>
      <c r="AB452" s="63" t="s">
        <v>208</v>
      </c>
      <c r="AC452" s="63" t="n">
        <f aca="false">_xlfn.STDEV.P(AC426:AC450)</f>
        <v>86.6199197566015</v>
      </c>
      <c r="AD452" s="20"/>
      <c r="AE452" s="63" t="n">
        <f aca="false">_xlfn.STDEV.P(AE426:AE450)</f>
        <v>4.36614102385625</v>
      </c>
      <c r="AF452" s="20"/>
      <c r="AG452" s="65" t="n">
        <f aca="false">_xlfn.STDEV.P(AG426:AG450)</f>
        <v>0.128139370782805</v>
      </c>
      <c r="AH452" s="20"/>
      <c r="AI452" s="65" t="n">
        <f aca="false">_xlfn.STDEV.P(AI426:AI450)</f>
        <v>0.0657446404246254</v>
      </c>
      <c r="AJ452" s="20"/>
      <c r="AK452" s="65" t="n">
        <f aca="false">_xlfn.STDEV.P(AK426:AK450)</f>
        <v>0.176847951046888</v>
      </c>
      <c r="AL452" s="20"/>
      <c r="AM452" s="65"/>
    </row>
    <row r="453" customFormat="false" ht="13.8" hidden="false" customHeight="false" outlineLevel="0" collapsed="false">
      <c r="A453" s="23" t="s">
        <v>149</v>
      </c>
      <c r="B453" s="22"/>
      <c r="C453" s="22"/>
      <c r="D453" s="22"/>
      <c r="E453" s="22"/>
      <c r="F453" s="22"/>
      <c r="G453" s="22"/>
      <c r="H453" s="22"/>
      <c r="I453" s="22"/>
    </row>
    <row r="454" customFormat="false" ht="13.8" hidden="false" customHeight="false" outlineLevel="0" collapsed="false">
      <c r="A454" s="23"/>
      <c r="B454" s="22"/>
      <c r="C454" s="22"/>
      <c r="D454" s="22"/>
      <c r="E454" s="22"/>
      <c r="F454" s="22"/>
      <c r="G454" s="22"/>
      <c r="H454" s="22"/>
      <c r="I454" s="22"/>
    </row>
    <row r="455" customFormat="false" ht="13.8" hidden="false" customHeight="false" outlineLevel="0" collapsed="false">
      <c r="A455" s="27"/>
      <c r="B455" s="27"/>
      <c r="C455" s="32"/>
      <c r="D455" s="32"/>
      <c r="E455" s="32"/>
      <c r="F455" s="32"/>
      <c r="G455" s="32"/>
      <c r="H455" s="32"/>
      <c r="I455" s="32"/>
      <c r="J455" s="78"/>
    </row>
  </sheetData>
  <mergeCells count="329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2:J12"/>
    <mergeCell ref="A13:J13"/>
    <mergeCell ref="A14:A15"/>
    <mergeCell ref="B14:H14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S14:Z14"/>
    <mergeCell ref="AC14:AD14"/>
    <mergeCell ref="AE14:AF14"/>
    <mergeCell ref="AG14:AH14"/>
    <mergeCell ref="AI14:AJ14"/>
    <mergeCell ref="AK14:AL14"/>
    <mergeCell ref="AO14:AP14"/>
    <mergeCell ref="AQ14:AR14"/>
    <mergeCell ref="AS14:AT14"/>
    <mergeCell ref="AU14:AV14"/>
    <mergeCell ref="AW14:AX14"/>
    <mergeCell ref="A47:J47"/>
    <mergeCell ref="A48:J48"/>
    <mergeCell ref="A50:A51"/>
    <mergeCell ref="B50:H50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S50:Z50"/>
    <mergeCell ref="AC50:AD50"/>
    <mergeCell ref="AE50:AF50"/>
    <mergeCell ref="AG50:AH50"/>
    <mergeCell ref="AI50:AJ50"/>
    <mergeCell ref="AK50:AL50"/>
    <mergeCell ref="AO50:AP50"/>
    <mergeCell ref="AQ50:AR50"/>
    <mergeCell ref="AS50:AT50"/>
    <mergeCell ref="AU50:AV50"/>
    <mergeCell ref="AW50:AX50"/>
    <mergeCell ref="A81:J81"/>
    <mergeCell ref="A82:J82"/>
    <mergeCell ref="A84:A85"/>
    <mergeCell ref="B84:H84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S84:Z84"/>
    <mergeCell ref="AC84:AD84"/>
    <mergeCell ref="AE84:AF84"/>
    <mergeCell ref="AG84:AH84"/>
    <mergeCell ref="AI84:AJ84"/>
    <mergeCell ref="AK84:AL84"/>
    <mergeCell ref="AO84:AP84"/>
    <mergeCell ref="AQ84:AR84"/>
    <mergeCell ref="AS84:AT84"/>
    <mergeCell ref="AU84:AV84"/>
    <mergeCell ref="AW84:AX84"/>
    <mergeCell ref="A115:J115"/>
    <mergeCell ref="A116:J116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A149:J149"/>
    <mergeCell ref="A150:J150"/>
    <mergeCell ref="A152:A153"/>
    <mergeCell ref="B152:H152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S152:Z152"/>
    <mergeCell ref="AC152:AD152"/>
    <mergeCell ref="AE152:AF152"/>
    <mergeCell ref="AG152:AH152"/>
    <mergeCell ref="AI152:AJ152"/>
    <mergeCell ref="AK152:AL152"/>
    <mergeCell ref="AO152:AP152"/>
    <mergeCell ref="AQ152:AR152"/>
    <mergeCell ref="AS152:AT152"/>
    <mergeCell ref="AU152:AV152"/>
    <mergeCell ref="AW152:AX152"/>
    <mergeCell ref="A183:J183"/>
    <mergeCell ref="A184:J184"/>
    <mergeCell ref="A185:H185"/>
    <mergeCell ref="A186:A187"/>
    <mergeCell ref="B186:H186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S186:Z186"/>
    <mergeCell ref="AC186:AD186"/>
    <mergeCell ref="AE186:AF186"/>
    <mergeCell ref="AG186:AH186"/>
    <mergeCell ref="AI186:AJ186"/>
    <mergeCell ref="AK186:AL186"/>
    <mergeCell ref="AO186:AP186"/>
    <mergeCell ref="AQ186:AR186"/>
    <mergeCell ref="AS186:AT186"/>
    <mergeCell ref="AU186:AV186"/>
    <mergeCell ref="AW186:AX186"/>
    <mergeCell ref="A217:J217"/>
    <mergeCell ref="A218:J218"/>
    <mergeCell ref="A219:J219"/>
    <mergeCell ref="A220:A221"/>
    <mergeCell ref="B220:H220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S220:Z220"/>
    <mergeCell ref="AC220:AD220"/>
    <mergeCell ref="AE220:AF220"/>
    <mergeCell ref="AG220:AH220"/>
    <mergeCell ref="AI220:AJ220"/>
    <mergeCell ref="AK220:AL220"/>
    <mergeCell ref="AO220:AP220"/>
    <mergeCell ref="AQ220:AR220"/>
    <mergeCell ref="AS220:AT220"/>
    <mergeCell ref="AU220:AV220"/>
    <mergeCell ref="AW220:AX220"/>
    <mergeCell ref="A251:J251"/>
    <mergeCell ref="A252:J252"/>
    <mergeCell ref="A253:H253"/>
    <mergeCell ref="A254:A255"/>
    <mergeCell ref="B254:H254"/>
    <mergeCell ref="I254:I255"/>
    <mergeCell ref="J254:J255"/>
    <mergeCell ref="K254:K255"/>
    <mergeCell ref="L254:L255"/>
    <mergeCell ref="M254:M255"/>
    <mergeCell ref="N254:N255"/>
    <mergeCell ref="O254:O255"/>
    <mergeCell ref="P254:P255"/>
    <mergeCell ref="Q254:Q255"/>
    <mergeCell ref="S254:Z254"/>
    <mergeCell ref="AC254:AD254"/>
    <mergeCell ref="AE254:AF254"/>
    <mergeCell ref="AG254:AH254"/>
    <mergeCell ref="AI254:AJ254"/>
    <mergeCell ref="AK254:AL254"/>
    <mergeCell ref="AO254:AP254"/>
    <mergeCell ref="AQ254:AR254"/>
    <mergeCell ref="AS254:AT254"/>
    <mergeCell ref="AU254:AV254"/>
    <mergeCell ref="AW254:AX254"/>
    <mergeCell ref="A285:J285"/>
    <mergeCell ref="A286:J286"/>
    <mergeCell ref="A287:H287"/>
    <mergeCell ref="A288:A289"/>
    <mergeCell ref="B288:H288"/>
    <mergeCell ref="I288:I289"/>
    <mergeCell ref="J288:J289"/>
    <mergeCell ref="K288:K289"/>
    <mergeCell ref="L288:L289"/>
    <mergeCell ref="M288:M289"/>
    <mergeCell ref="N288:N289"/>
    <mergeCell ref="O288:O289"/>
    <mergeCell ref="P288:P289"/>
    <mergeCell ref="Q288:Q289"/>
    <mergeCell ref="S288:Z288"/>
    <mergeCell ref="AC288:AD288"/>
    <mergeCell ref="AE288:AF288"/>
    <mergeCell ref="AG288:AH288"/>
    <mergeCell ref="AI288:AJ288"/>
    <mergeCell ref="AK288:AL288"/>
    <mergeCell ref="AO288:AP288"/>
    <mergeCell ref="AQ288:AR288"/>
    <mergeCell ref="AS288:AT288"/>
    <mergeCell ref="AU288:AV288"/>
    <mergeCell ref="AW288:AX288"/>
    <mergeCell ref="A319:J319"/>
    <mergeCell ref="A320:J320"/>
    <mergeCell ref="A321:H321"/>
    <mergeCell ref="A322:A323"/>
    <mergeCell ref="B322:H322"/>
    <mergeCell ref="I322:I323"/>
    <mergeCell ref="J322:J323"/>
    <mergeCell ref="K322:K323"/>
    <mergeCell ref="L322:L323"/>
    <mergeCell ref="M322:M323"/>
    <mergeCell ref="N322:N323"/>
    <mergeCell ref="O322:O323"/>
    <mergeCell ref="P322:P323"/>
    <mergeCell ref="Q322:Q323"/>
    <mergeCell ref="S322:Z322"/>
    <mergeCell ref="AC322:AD322"/>
    <mergeCell ref="AE322:AF322"/>
    <mergeCell ref="AG322:AH322"/>
    <mergeCell ref="AI322:AJ322"/>
    <mergeCell ref="AK322:AL322"/>
    <mergeCell ref="AO322:AP322"/>
    <mergeCell ref="AQ322:AR322"/>
    <mergeCell ref="AS322:AT322"/>
    <mergeCell ref="AU322:AV322"/>
    <mergeCell ref="AW322:AX322"/>
    <mergeCell ref="A353:J353"/>
    <mergeCell ref="A354:J354"/>
    <mergeCell ref="A355:H355"/>
    <mergeCell ref="A356:A357"/>
    <mergeCell ref="B356:H356"/>
    <mergeCell ref="I356:I357"/>
    <mergeCell ref="J356:J357"/>
    <mergeCell ref="K356:K357"/>
    <mergeCell ref="L356:L357"/>
    <mergeCell ref="M356:M357"/>
    <mergeCell ref="N356:N357"/>
    <mergeCell ref="O356:O357"/>
    <mergeCell ref="P356:P357"/>
    <mergeCell ref="Q356:Q357"/>
    <mergeCell ref="S356:Z356"/>
    <mergeCell ref="AC356:AD356"/>
    <mergeCell ref="AE356:AF356"/>
    <mergeCell ref="AG356:AH356"/>
    <mergeCell ref="AI356:AJ356"/>
    <mergeCell ref="AK356:AL356"/>
    <mergeCell ref="AO356:AP356"/>
    <mergeCell ref="AQ356:AR356"/>
    <mergeCell ref="AS356:AT356"/>
    <mergeCell ref="AU356:AV356"/>
    <mergeCell ref="AW356:AX356"/>
    <mergeCell ref="A387:J387"/>
    <mergeCell ref="A388:J388"/>
    <mergeCell ref="A389:H389"/>
    <mergeCell ref="A390:A391"/>
    <mergeCell ref="B390:H390"/>
    <mergeCell ref="I390:I391"/>
    <mergeCell ref="J390:J391"/>
    <mergeCell ref="K390:K391"/>
    <mergeCell ref="L390:L391"/>
    <mergeCell ref="M390:M391"/>
    <mergeCell ref="N390:N391"/>
    <mergeCell ref="O390:O391"/>
    <mergeCell ref="P390:P391"/>
    <mergeCell ref="Q390:Q391"/>
    <mergeCell ref="S390:Z390"/>
    <mergeCell ref="AC390:AD390"/>
    <mergeCell ref="AE390:AF390"/>
    <mergeCell ref="AG390:AH390"/>
    <mergeCell ref="AI390:AJ390"/>
    <mergeCell ref="AK390:AL390"/>
    <mergeCell ref="AO390:AP390"/>
    <mergeCell ref="AQ390:AR390"/>
    <mergeCell ref="AS390:AT390"/>
    <mergeCell ref="AU390:AV390"/>
    <mergeCell ref="AW390:AX390"/>
    <mergeCell ref="A421:J421"/>
    <mergeCell ref="A422:J422"/>
    <mergeCell ref="A423:H423"/>
    <mergeCell ref="A424:A425"/>
    <mergeCell ref="B424:H424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S424:Z424"/>
    <mergeCell ref="AC424:AD424"/>
    <mergeCell ref="AE424:AF424"/>
    <mergeCell ref="AG424:AH424"/>
    <mergeCell ref="AI424:AJ424"/>
    <mergeCell ref="AK424:AL424"/>
    <mergeCell ref="AO424:AP424"/>
    <mergeCell ref="AQ424:AR424"/>
    <mergeCell ref="AS424:AT424"/>
    <mergeCell ref="AU424:AV424"/>
    <mergeCell ref="AW424:AX4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2014-10-30T21:00:27Z</dcterms:created>
  <dc:creator>Marcelo Vargas Oyarce</dc:creator>
  <dc:description/>
  <dc:language>en-US</dc:language>
  <cp:lastModifiedBy/>
  <cp:lastPrinted>2017-10-25T21:28:59Z</cp:lastPrinted>
  <dcterms:modified xsi:type="dcterms:W3CDTF">2019-07-24T08:54:09Z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